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41" windowWidth="20520" windowHeight="8400" tabRatio="760" firstSheet="14" activeTab="19"/>
  </bookViews>
  <sheets>
    <sheet name="Uno" sheetId="1" state="hidden" r:id="rId1"/>
    <sheet name="Migliori" sheetId="2" state="hidden" r:id="rId2"/>
    <sheet name="Due" sheetId="3" state="hidden" r:id="rId3"/>
    <sheet name="Migliori_2aFase" sheetId="4" state="hidden" r:id="rId4"/>
    <sheet name="Classifica" sheetId="5" state="hidden" r:id="rId5"/>
    <sheet name="Calendario24-1aFase" sheetId="6" state="hidden" r:id="rId6"/>
    <sheet name="Calendario2-a-fase" sheetId="7" state="hidden" r:id="rId7"/>
    <sheet name="Contr-Class" sheetId="8" state="hidden" r:id="rId8"/>
    <sheet name="hdp-prossimo turno" sheetId="9" state="hidden" r:id="rId9"/>
    <sheet name="dati-oggi" sheetId="10" state="hidden" r:id="rId10"/>
    <sheet name="Record" sheetId="11" state="hidden" r:id="rId11"/>
    <sheet name="Team" sheetId="12" state="hidden" r:id="rId12"/>
    <sheet name="work" sheetId="13" state="hidden" r:id="rId13"/>
    <sheet name="brunswick" sheetId="14" state="hidden" r:id="rId14"/>
    <sheet name="xCategoria" sheetId="15" r:id="rId15"/>
    <sheet name="medie" sheetId="16" state="hidden" r:id="rId16"/>
    <sheet name="Foglio2" sheetId="17" state="hidden" r:id="rId17"/>
    <sheet name="cena" sheetId="18" state="hidden" r:id="rId18"/>
    <sheet name="alfabetico" sheetId="19" r:id="rId19"/>
    <sheet name="xteam" sheetId="20" r:id="rId20"/>
  </sheets>
  <definedNames>
    <definedName name="_xlfn.COUNTIFS" hidden="1">#NAME?</definedName>
    <definedName name="Excel_BuiltIn_Print_Titles" localSheetId="9">'dati-oggi'!#REF!</definedName>
    <definedName name="_xlnm.Print_Titles" localSheetId="8">'hdp-prossimo turno'!$1:$1</definedName>
    <definedName name="_xlnm.Print_Titles" localSheetId="3">'Migliori_2aFase'!$4:$155</definedName>
  </definedNames>
  <calcPr fullCalcOnLoad="1"/>
</workbook>
</file>

<file path=xl/sharedStrings.xml><?xml version="1.0" encoding="utf-8"?>
<sst xmlns="http://schemas.openxmlformats.org/spreadsheetml/2006/main" count="10964" uniqueCount="1557">
  <si>
    <t>hdp</t>
  </si>
  <si>
    <t>scratch</t>
  </si>
  <si>
    <t>Bonus</t>
  </si>
  <si>
    <t>PISTE</t>
  </si>
  <si>
    <t xml:space="preserve"> 3-4</t>
  </si>
  <si>
    <t xml:space="preserve"> 5-6</t>
  </si>
  <si>
    <t xml:space="preserve"> 7-8</t>
  </si>
  <si>
    <t xml:space="preserve"> 9-10</t>
  </si>
  <si>
    <t xml:space="preserve"> 11-12</t>
  </si>
  <si>
    <t>Foonzi</t>
  </si>
  <si>
    <t>King Pin</t>
  </si>
  <si>
    <t>I Love Bowling</t>
  </si>
  <si>
    <t>15-16</t>
  </si>
  <si>
    <t>Technip</t>
  </si>
  <si>
    <t>17-18</t>
  </si>
  <si>
    <t>Pink Panter</t>
  </si>
  <si>
    <t>19-20</t>
  </si>
  <si>
    <t>Isole Dahlak</t>
  </si>
  <si>
    <t>21-22</t>
  </si>
  <si>
    <t>Bandadelbuco.org</t>
  </si>
  <si>
    <t>1°</t>
  </si>
  <si>
    <t>2°</t>
  </si>
  <si>
    <t>3°</t>
  </si>
  <si>
    <t>Serie</t>
  </si>
  <si>
    <t>Primo Gruppo</t>
  </si>
  <si>
    <t>Hdp</t>
  </si>
  <si>
    <t>Partita</t>
  </si>
  <si>
    <t xml:space="preserve">Pista </t>
  </si>
  <si>
    <t>Ecc</t>
  </si>
  <si>
    <t>Cad</t>
  </si>
  <si>
    <t>Femm</t>
  </si>
  <si>
    <t>fine gruppo 1</t>
  </si>
  <si>
    <t xml:space="preserve">    </t>
  </si>
  <si>
    <t>Classif.</t>
  </si>
  <si>
    <t>old</t>
  </si>
  <si>
    <t>I  TRIS</t>
  </si>
  <si>
    <t>Punti</t>
  </si>
  <si>
    <t>4°</t>
  </si>
  <si>
    <t>5°</t>
  </si>
  <si>
    <t>6°</t>
  </si>
  <si>
    <t>7°</t>
  </si>
  <si>
    <t>8°</t>
  </si>
  <si>
    <t>9°</t>
  </si>
  <si>
    <t>10°</t>
  </si>
  <si>
    <t>11°</t>
  </si>
  <si>
    <t>Giovedì - h. 20.30</t>
  </si>
  <si>
    <t>Il presente calendario è indicativo, potrà cambiare in base ad esigenze Federali</t>
  </si>
  <si>
    <t>o indisponibilità del centro bowling</t>
  </si>
  <si>
    <t>assegnazione piste</t>
  </si>
  <si>
    <t>Piste &gt;</t>
  </si>
  <si>
    <t>3°- 4°</t>
  </si>
  <si>
    <t>5°- 6°</t>
  </si>
  <si>
    <t>7°- 8°</t>
  </si>
  <si>
    <t>9° -10°</t>
  </si>
  <si>
    <t>11° -12°</t>
  </si>
  <si>
    <t>13° -14°</t>
  </si>
  <si>
    <t>15°-16°</t>
  </si>
  <si>
    <t>17°-18°</t>
  </si>
  <si>
    <t>19°-20</t>
  </si>
  <si>
    <t>21°-22°</t>
  </si>
  <si>
    <t>23°-24°</t>
  </si>
  <si>
    <t>Le date</t>
  </si>
  <si>
    <t>3-4</t>
  </si>
  <si>
    <t>5-6</t>
  </si>
  <si>
    <t>7-8</t>
  </si>
  <si>
    <t>9-10</t>
  </si>
  <si>
    <t>11-12</t>
  </si>
  <si>
    <t>2-3</t>
  </si>
  <si>
    <t>11-8</t>
  </si>
  <si>
    <t>4-12</t>
  </si>
  <si>
    <t>8-4</t>
  </si>
  <si>
    <t>11-10</t>
  </si>
  <si>
    <t>17-15</t>
  </si>
  <si>
    <t>6-8</t>
  </si>
  <si>
    <t>1-7</t>
  </si>
  <si>
    <t>12-6</t>
  </si>
  <si>
    <t>10-4</t>
  </si>
  <si>
    <t>5-7</t>
  </si>
  <si>
    <t>8-2</t>
  </si>
  <si>
    <t>5-11</t>
  </si>
  <si>
    <t>9-3</t>
  </si>
  <si>
    <t>7-3</t>
  </si>
  <si>
    <t>9-5</t>
  </si>
  <si>
    <t>4-1</t>
  </si>
  <si>
    <t>7-12</t>
  </si>
  <si>
    <t>9-7</t>
  </si>
  <si>
    <t>3-5</t>
  </si>
  <si>
    <t>8-12</t>
  </si>
  <si>
    <t>4-9</t>
  </si>
  <si>
    <t>10-5</t>
  </si>
  <si>
    <t>7-4</t>
  </si>
  <si>
    <t>1-3</t>
  </si>
  <si>
    <t>2-7</t>
  </si>
  <si>
    <t>12-9</t>
  </si>
  <si>
    <t>6-9</t>
  </si>
  <si>
    <t>12-1</t>
  </si>
  <si>
    <t>4-5</t>
  </si>
  <si>
    <t>Inizio Torneo a 2 GIRONI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</si>
  <si>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</si>
  <si>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</si>
  <si>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</si>
  <si>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</si>
  <si>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</si>
  <si>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</si>
  <si>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</si>
  <si>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</si>
  <si>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</si>
  <si>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</si>
  <si>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</si>
  <si>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Girone</t>
  </si>
  <si>
    <t>Team</t>
  </si>
  <si>
    <t>UltimoDiGratis</t>
  </si>
  <si>
    <t>UltimoDiPunti</t>
  </si>
  <si>
    <t>MaxDiData</t>
  </si>
  <si>
    <t>The Best of Flintstones</t>
  </si>
  <si>
    <t>king Pin</t>
  </si>
  <si>
    <t>M.S.F.</t>
  </si>
  <si>
    <t>BandadelBuco.org</t>
  </si>
  <si>
    <t>Il Ruggito del coniglio</t>
  </si>
  <si>
    <t>R.A.F.F. bowling</t>
  </si>
  <si>
    <t>Bandadelbuco.it</t>
  </si>
  <si>
    <t>Virtual-Mente</t>
  </si>
  <si>
    <t>Nome</t>
  </si>
  <si>
    <t xml:space="preserve">team  </t>
  </si>
  <si>
    <t>Sex</t>
  </si>
  <si>
    <t>Tess</t>
  </si>
  <si>
    <t xml:space="preserve">Cat </t>
  </si>
  <si>
    <t>PP</t>
  </si>
  <si>
    <t>AvgS</t>
  </si>
  <si>
    <t>Avgh</t>
  </si>
  <si>
    <t>SerieS</t>
  </si>
  <si>
    <t>GameS</t>
  </si>
  <si>
    <t>SerieH</t>
  </si>
  <si>
    <t>GameH</t>
  </si>
  <si>
    <t>bonus</t>
  </si>
  <si>
    <t>Migliore</t>
  </si>
  <si>
    <t>Max</t>
  </si>
  <si>
    <t>Colaneri Massimo</t>
  </si>
  <si>
    <t>M</t>
  </si>
  <si>
    <t>AA4122</t>
  </si>
  <si>
    <t>B</t>
  </si>
  <si>
    <t>Del Mastro Mirella</t>
  </si>
  <si>
    <t>F</t>
  </si>
  <si>
    <t>AA4123</t>
  </si>
  <si>
    <t>D</t>
  </si>
  <si>
    <t>Giorgi Maurizio</t>
  </si>
  <si>
    <t>AA4131</t>
  </si>
  <si>
    <t>C</t>
  </si>
  <si>
    <t>E</t>
  </si>
  <si>
    <t>Lucarelli Sandro</t>
  </si>
  <si>
    <t>Pellegrini Marco</t>
  </si>
  <si>
    <t>Stipa Giancarlo</t>
  </si>
  <si>
    <t>AA6567</t>
  </si>
  <si>
    <t>Barontini Alessandro</t>
  </si>
  <si>
    <t>AD3578</t>
  </si>
  <si>
    <t>Greco Stefano</t>
  </si>
  <si>
    <t>AC6728</t>
  </si>
  <si>
    <t>Alocchi Dario</t>
  </si>
  <si>
    <t>AB6818</t>
  </si>
  <si>
    <t>Catucci Angelo</t>
  </si>
  <si>
    <t>AC5578</t>
  </si>
  <si>
    <t>Dieni Pasquale</t>
  </si>
  <si>
    <t>AA4121</t>
  </si>
  <si>
    <t>Diotallevi Alfredo</t>
  </si>
  <si>
    <t>AA4126</t>
  </si>
  <si>
    <t>Diotallevi Sergio</t>
  </si>
  <si>
    <t>AA4128</t>
  </si>
  <si>
    <t>Grossi Ilaria</t>
  </si>
  <si>
    <t>AC3643</t>
  </si>
  <si>
    <t>Iridio Andrea</t>
  </si>
  <si>
    <t>Locatelli Ilaria</t>
  </si>
  <si>
    <t>Bernardi Flavio</t>
  </si>
  <si>
    <t>AB6216</t>
  </si>
  <si>
    <t>Di Pio Marco</t>
  </si>
  <si>
    <t>Giusti Enrico</t>
  </si>
  <si>
    <t>Lulli Francesco</t>
  </si>
  <si>
    <t>AA8466</t>
  </si>
  <si>
    <t>Marcovaldi Stefano</t>
  </si>
  <si>
    <t>AC1225</t>
  </si>
  <si>
    <t>Pantano Roberto</t>
  </si>
  <si>
    <t>AB6815</t>
  </si>
  <si>
    <t>Tanzi Roberto</t>
  </si>
  <si>
    <t>AC2326</t>
  </si>
  <si>
    <t>Buti Massimo</t>
  </si>
  <si>
    <t>AD0983</t>
  </si>
  <si>
    <t>Guidi Andrea</t>
  </si>
  <si>
    <t>AB8393</t>
  </si>
  <si>
    <t>Scarpignato Lorenzo</t>
  </si>
  <si>
    <t>AC6295</t>
  </si>
  <si>
    <t>Di Martino Angela</t>
  </si>
  <si>
    <t>AB6229</t>
  </si>
  <si>
    <t>Izzi Remo</t>
  </si>
  <si>
    <t>AC6243</t>
  </si>
  <si>
    <t>Piccolo Luigi</t>
  </si>
  <si>
    <t>AB6231</t>
  </si>
  <si>
    <t>Sattanino Sandro</t>
  </si>
  <si>
    <t>AB7474</t>
  </si>
  <si>
    <t>Timpano Romano</t>
  </si>
  <si>
    <t>AB1578</t>
  </si>
  <si>
    <t>Badolati Ernesto</t>
  </si>
  <si>
    <t>AA4595</t>
  </si>
  <si>
    <t>Botticelli Bruno</t>
  </si>
  <si>
    <t>AA5542</t>
  </si>
  <si>
    <t>Caruso Fabio</t>
  </si>
  <si>
    <t>AC5616</t>
  </si>
  <si>
    <t>Croce Giovanni</t>
  </si>
  <si>
    <t>AA4611</t>
  </si>
  <si>
    <t>Croce Lorenzo</t>
  </si>
  <si>
    <t>AA4612</t>
  </si>
  <si>
    <t>Di Clementi Basilio</t>
  </si>
  <si>
    <t>AA4615</t>
  </si>
  <si>
    <t>Di Coste Antonio</t>
  </si>
  <si>
    <t>AA4616</t>
  </si>
  <si>
    <t>Estivo Renato</t>
  </si>
  <si>
    <t>AA6378</t>
  </si>
  <si>
    <t>Giorni Enrico</t>
  </si>
  <si>
    <t>AA4617</t>
  </si>
  <si>
    <t>Laurenti Mariella</t>
  </si>
  <si>
    <t>Leggeri Evaristo</t>
  </si>
  <si>
    <t>Stocchi Bruno</t>
  </si>
  <si>
    <t>AA4627</t>
  </si>
  <si>
    <t>Adriani Salvatore</t>
  </si>
  <si>
    <t>AA4287</t>
  </si>
  <si>
    <t>Capparucci Ernesto</t>
  </si>
  <si>
    <t>AA4291</t>
  </si>
  <si>
    <t>Di Giallorenzo Gianna</t>
  </si>
  <si>
    <t>AA4281</t>
  </si>
  <si>
    <t>Fabriani Mario</t>
  </si>
  <si>
    <t>AA4294</t>
  </si>
  <si>
    <t>Feoli Anna Maria</t>
  </si>
  <si>
    <t>AA6485</t>
  </si>
  <si>
    <t>Intogna Rocco</t>
  </si>
  <si>
    <t>AB8519</t>
  </si>
  <si>
    <t>AA4298</t>
  </si>
  <si>
    <t>A</t>
  </si>
  <si>
    <t>AA4299</t>
  </si>
  <si>
    <t>Serrani Umberto</t>
  </si>
  <si>
    <t>AA6489</t>
  </si>
  <si>
    <t>Cioli Danilo</t>
  </si>
  <si>
    <t>AD0273</t>
  </si>
  <si>
    <t>Cochi Angelo</t>
  </si>
  <si>
    <t>AC1386</t>
  </si>
  <si>
    <t>Gagliardi Domenico</t>
  </si>
  <si>
    <t>Latini Alberto</t>
  </si>
  <si>
    <t>AB2721</t>
  </si>
  <si>
    <t>Mannella Amalia</t>
  </si>
  <si>
    <t>AD0272</t>
  </si>
  <si>
    <t>Massaccesi Bruno</t>
  </si>
  <si>
    <t>AA3794</t>
  </si>
  <si>
    <t>Tipaldi Piera</t>
  </si>
  <si>
    <t>AB8412</t>
  </si>
  <si>
    <t>Assanti Mario</t>
  </si>
  <si>
    <t>AA6415</t>
  </si>
  <si>
    <t>Cecchinelli Giacomo</t>
  </si>
  <si>
    <t>AA3832</t>
  </si>
  <si>
    <t>Fazzone Maria Rosaria</t>
  </si>
  <si>
    <t>AA4992</t>
  </si>
  <si>
    <t>Marulli Emanuele</t>
  </si>
  <si>
    <t>Tapinassi Giancarla</t>
  </si>
  <si>
    <t>AA6342</t>
  </si>
  <si>
    <t>Urzia Massimo</t>
  </si>
  <si>
    <t>AA5113</t>
  </si>
  <si>
    <t>Aloe Antonietta</t>
  </si>
  <si>
    <t>AA4195</t>
  </si>
  <si>
    <t>Fipaldini Paolo</t>
  </si>
  <si>
    <t>AA8666</t>
  </si>
  <si>
    <t>AD0212</t>
  </si>
  <si>
    <t>Tozzi Stefano</t>
  </si>
  <si>
    <t>I love Bowling</t>
  </si>
  <si>
    <t>AC5474</t>
  </si>
  <si>
    <t>Benvenga Fabrizio</t>
  </si>
  <si>
    <t>AB7435</t>
  </si>
  <si>
    <t>Bettacchi Alfredo</t>
  </si>
  <si>
    <t>AA4883</t>
  </si>
  <si>
    <t>Rocchetti Roberto</t>
  </si>
  <si>
    <t>Toscani Giulio</t>
  </si>
  <si>
    <t>AA6595</t>
  </si>
  <si>
    <t>Zega Chiara</t>
  </si>
  <si>
    <t>AA4882</t>
  </si>
  <si>
    <t>Mastrogiacomo Antonio</t>
  </si>
  <si>
    <t>AB6492</t>
  </si>
  <si>
    <t>Polimeni Roberto</t>
  </si>
  <si>
    <t>AA6543</t>
  </si>
  <si>
    <t>Scarfiello Biagina</t>
  </si>
  <si>
    <t>AC5587</t>
  </si>
  <si>
    <t>Tonelli Saverio</t>
  </si>
  <si>
    <t>AA4317</t>
  </si>
  <si>
    <t>Vitiello Diego</t>
  </si>
  <si>
    <t>AA3959</t>
  </si>
  <si>
    <t>AD0900</t>
  </si>
  <si>
    <t>Claps Tonino</t>
  </si>
  <si>
    <t>AD0226</t>
  </si>
  <si>
    <t>Sarao Giorgio</t>
  </si>
  <si>
    <t>AC5595</t>
  </si>
  <si>
    <t>Dimasupil Joel</t>
  </si>
  <si>
    <t>AD0981</t>
  </si>
  <si>
    <t>D Amicis Antonio</t>
  </si>
  <si>
    <t>AA3834</t>
  </si>
  <si>
    <t>Delia Vincenzo</t>
  </si>
  <si>
    <t>AC2125</t>
  </si>
  <si>
    <t>Marenzoni Emilio</t>
  </si>
  <si>
    <t>AA4133</t>
  </si>
  <si>
    <t>Parenti Paolo</t>
  </si>
  <si>
    <t>AC3347</t>
  </si>
  <si>
    <t>Cacciaglia Daniele</t>
  </si>
  <si>
    <t>AC4463</t>
  </si>
  <si>
    <t>Costa Paolo</t>
  </si>
  <si>
    <t>AD0396</t>
  </si>
  <si>
    <t>Derme Paolo</t>
  </si>
  <si>
    <t>AC4464</t>
  </si>
  <si>
    <t>Mellina Stefano</t>
  </si>
  <si>
    <t>Ambrosini Fabio</t>
  </si>
  <si>
    <t>AD0610</t>
  </si>
  <si>
    <t>Angelino Antonio</t>
  </si>
  <si>
    <t>AD0609</t>
  </si>
  <si>
    <t>D'Ambrosio Fabio</t>
  </si>
  <si>
    <t>AD0607</t>
  </si>
  <si>
    <t>Onesti Armando</t>
  </si>
  <si>
    <t>AD0604</t>
  </si>
  <si>
    <t>Onesti Roberto</t>
  </si>
  <si>
    <t>AD0603</t>
  </si>
  <si>
    <t>Di Domizio Tullio</t>
  </si>
  <si>
    <t>AA3662</t>
  </si>
  <si>
    <t>Gabrielian Armando</t>
  </si>
  <si>
    <t>AA3682</t>
  </si>
  <si>
    <t>Giuffrida Melina</t>
  </si>
  <si>
    <t>AA6537</t>
  </si>
  <si>
    <t>Sciascia Francesco</t>
  </si>
  <si>
    <t>AA3997</t>
  </si>
  <si>
    <t>Sciascia Giuseppe</t>
  </si>
  <si>
    <t>AA3669</t>
  </si>
  <si>
    <t>Sciascia Stefano</t>
  </si>
  <si>
    <t>AA3674</t>
  </si>
  <si>
    <t>Carta Stefania</t>
  </si>
  <si>
    <t>The Best Of Flintstones</t>
  </si>
  <si>
    <t>AB6819</t>
  </si>
  <si>
    <t>Di Pirro Patrizia</t>
  </si>
  <si>
    <t>AA3927</t>
  </si>
  <si>
    <t>Fonzo Franca</t>
  </si>
  <si>
    <t>AB2429</t>
  </si>
  <si>
    <t>Marchini Claudio</t>
  </si>
  <si>
    <t>AA6424</t>
  </si>
  <si>
    <t>Oddi Stefano</t>
  </si>
  <si>
    <t>AA3683</t>
  </si>
  <si>
    <t>Pianozza Massimo</t>
  </si>
  <si>
    <t>AB4662</t>
  </si>
  <si>
    <t>De Angelis Dario</t>
  </si>
  <si>
    <t>Gargamelli Giuliano</t>
  </si>
  <si>
    <t>AC5855</t>
  </si>
  <si>
    <t>Indino Gianni</t>
  </si>
  <si>
    <t>Posiz.</t>
  </si>
  <si>
    <t>Le Squadre</t>
  </si>
  <si>
    <t>Iscrizione</t>
  </si>
  <si>
    <t>Gli Audaci (L. Vignola)</t>
  </si>
  <si>
    <t>Gratis</t>
  </si>
  <si>
    <t>CC &amp; PP (A. Guidi)</t>
  </si>
  <si>
    <t>bandadelbuco.COM (F. Figoni)</t>
  </si>
  <si>
    <t>Virtual-Mente (D. De Angelis)</t>
  </si>
  <si>
    <t>Banda del Buco (M. Pellegrini)</t>
  </si>
  <si>
    <t>bandadelbuco.IT (G. Greco)</t>
  </si>
  <si>
    <t>Cosmico  (G. Guarino)</t>
  </si>
  <si>
    <t>Fonzie  (G. Di Giallorenzo)</t>
  </si>
  <si>
    <t>Quattrokappa (</t>
  </si>
  <si>
    <t>La Mimosa (M. Fabi)</t>
  </si>
  <si>
    <t>M.S.F.  (G. Carpino)</t>
  </si>
  <si>
    <t>E-TEAM  (E.Cioli))</t>
  </si>
  <si>
    <t>G.L.S.  (M. Urzia)</t>
  </si>
  <si>
    <t>I Love Bowling (P. Fipaldini)</t>
  </si>
  <si>
    <t>I Caimani (E. Giorni)</t>
  </si>
  <si>
    <t>Il Ruggito del Coniglio (B. Capozzi)</t>
  </si>
  <si>
    <t>Bar Fracassini(M. Di Pio)</t>
  </si>
  <si>
    <t>Isola Puket (S.Tonelli)</t>
  </si>
  <si>
    <t>Technip (M. Giuffrida)</t>
  </si>
  <si>
    <t>Shiatsu (M. Imparato)</t>
  </si>
  <si>
    <t>The Best of Flintstones (P. Di Pirro)</t>
  </si>
  <si>
    <t>DiEffeK (F. D'Ambrosio)</t>
  </si>
  <si>
    <t>incassi</t>
  </si>
  <si>
    <t>uscite</t>
  </si>
  <si>
    <t>pagamento 4.o premio</t>
  </si>
  <si>
    <t>iscrizioni bdb*3+gls+dieffek</t>
  </si>
  <si>
    <t>incassi squadre 8</t>
  </si>
  <si>
    <t>pagata serata a serrani</t>
  </si>
  <si>
    <t>quota iscizione viurtual mente</t>
  </si>
  <si>
    <t>costo partite</t>
  </si>
  <si>
    <t>iscrizioni 9 squadre</t>
  </si>
  <si>
    <t>pagate serate 4 giocatori</t>
  </si>
  <si>
    <t>incassi 14 squadre</t>
  </si>
  <si>
    <t>fotocopie</t>
  </si>
  <si>
    <t>Gratis 4 giocatori x vincita</t>
  </si>
  <si>
    <t>incassi squadre 14</t>
  </si>
  <si>
    <t>Gratis 3 giocatori + squadra x vincita</t>
  </si>
  <si>
    <t>pagata serata bonddi, galli carbonari</t>
  </si>
  <si>
    <t>ho incassato 2 quote d'iscrizione (Cosmico - I Caimani) 100,00 euro</t>
  </si>
  <si>
    <t>ho pagato come premi giornalieri MSF 40,00 euro -</t>
  </si>
  <si>
    <t>ho pagato come premi giornalieri SARAO 10,00 euro -</t>
  </si>
  <si>
    <t>ho incassato quota serale 8 TRIS (45x8) 360,00 euro</t>
  </si>
  <si>
    <t>ho pagato partite x 24bowler x 3pp x 1,9 = 136,80 euro -</t>
  </si>
  <si>
    <t>mancano 15 euro da Tris-Figoni 15,00 euro -</t>
  </si>
  <si>
    <t>fipaldini</t>
  </si>
  <si>
    <t>cassa</t>
  </si>
  <si>
    <t>consegante a me</t>
  </si>
  <si>
    <t>per cui quando ti vedo ti corrispondo 25820 euro</t>
  </si>
  <si>
    <t>quota la mimosa</t>
  </si>
  <si>
    <t>pagata serata giorni lentini</t>
  </si>
  <si>
    <t>vincite  3 quote</t>
  </si>
  <si>
    <t>incasso 8 squadre</t>
  </si>
  <si>
    <t>Pagate vincite alor e ranieri</t>
  </si>
  <si>
    <t>pagate partite</t>
  </si>
  <si>
    <t>incasso 14 squadre</t>
  </si>
  <si>
    <t>pagato vincite giustini,cacciaglia, sciascia,tonelli,</t>
  </si>
  <si>
    <t>isola pk</t>
  </si>
  <si>
    <t>pagata serata a capozzi</t>
  </si>
  <si>
    <t>pagate partite 14*3*3*1,9</t>
  </si>
  <si>
    <t>incasso 19squadre Il ruggito non ha pagato</t>
  </si>
  <si>
    <t xml:space="preserve">pagato vincite </t>
  </si>
  <si>
    <t>due squadre non hanno giocato MSF Caimans</t>
  </si>
  <si>
    <t>pagate partite  22*3*3*1,9  - 1 gioc</t>
  </si>
  <si>
    <t>incasso  8 squadre</t>
  </si>
  <si>
    <t>pagata 1 vincita</t>
  </si>
  <si>
    <t>incasso incasso 14 + 1 settima scorsa</t>
  </si>
  <si>
    <t>incassata iscrizione foonzi</t>
  </si>
  <si>
    <t>pagate  vincite</t>
  </si>
  <si>
    <t>incasso 9 squadre manca squadra I love</t>
  </si>
  <si>
    <t>pagata vincita</t>
  </si>
  <si>
    <t>incasso 12 squadre + I love bowling</t>
  </si>
  <si>
    <t>incasso 6 squadre</t>
  </si>
  <si>
    <t>in cassa fip</t>
  </si>
  <si>
    <t xml:space="preserve">vincite     </t>
  </si>
  <si>
    <t>pagate</t>
  </si>
  <si>
    <t>saldo in cassa fip</t>
  </si>
  <si>
    <t>incasso 16 squadre</t>
  </si>
  <si>
    <t>acquisto panettoni per festa</t>
  </si>
  <si>
    <t>aggiornamenti su foglio a parte</t>
  </si>
  <si>
    <t>Paparazzo Francesco</t>
  </si>
  <si>
    <t>Tilli Miro</t>
  </si>
  <si>
    <t/>
  </si>
  <si>
    <t>AC4762</t>
  </si>
  <si>
    <t>D'Ajello Roberto</t>
  </si>
  <si>
    <t>AD0067</t>
  </si>
  <si>
    <t>Lani Piero</t>
  </si>
  <si>
    <t>1.o</t>
  </si>
  <si>
    <t>2.o</t>
  </si>
  <si>
    <t>3.o</t>
  </si>
  <si>
    <t>4.o</t>
  </si>
  <si>
    <t>AD3434</t>
  </si>
  <si>
    <t>Di Girolamo Mario</t>
  </si>
  <si>
    <t>AA6373</t>
  </si>
  <si>
    <t>Vitiello Giovanni</t>
  </si>
  <si>
    <t>AA3679</t>
  </si>
  <si>
    <t>Baldini Giorgio</t>
  </si>
  <si>
    <t>AA4118</t>
  </si>
  <si>
    <t>Bruni Emiliano</t>
  </si>
  <si>
    <t>AD0004</t>
  </si>
  <si>
    <t>Imperiali Roberto</t>
  </si>
  <si>
    <t>AC5946</t>
  </si>
  <si>
    <t>Maio Alessandro</t>
  </si>
  <si>
    <t>AC4758</t>
  </si>
  <si>
    <t>AA7757</t>
  </si>
  <si>
    <t xml:space="preserve">AD3177 </t>
  </si>
  <si>
    <t>AA6579</t>
  </si>
  <si>
    <t>AD1652</t>
  </si>
  <si>
    <t>AD3576</t>
  </si>
  <si>
    <t>AD3392</t>
  </si>
  <si>
    <t>AD0170</t>
  </si>
  <si>
    <t>AB9353</t>
  </si>
  <si>
    <t>AC3751</t>
  </si>
  <si>
    <t>AD0780</t>
  </si>
  <si>
    <t>AD1794</t>
  </si>
  <si>
    <t xml:space="preserve"> 16-17</t>
  </si>
  <si>
    <t>1-2</t>
  </si>
  <si>
    <t xml:space="preserve"> 13-14</t>
  </si>
  <si>
    <t xml:space="preserve"> 14-16</t>
  </si>
  <si>
    <t xml:space="preserve"> 12-22</t>
  </si>
  <si>
    <t>6-3</t>
  </si>
  <si>
    <t>2-10</t>
  </si>
  <si>
    <t xml:space="preserve"> 16-12</t>
  </si>
  <si>
    <t xml:space="preserve"> 19-22</t>
  </si>
  <si>
    <t xml:space="preserve"> 18-16</t>
  </si>
  <si>
    <t xml:space="preserve"> 19-17</t>
  </si>
  <si>
    <t xml:space="preserve"> 20-22</t>
  </si>
  <si>
    <t xml:space="preserve"> 13-15</t>
  </si>
  <si>
    <t>9-11</t>
  </si>
  <si>
    <t>2-4</t>
  </si>
  <si>
    <t>11-6</t>
  </si>
  <si>
    <t xml:space="preserve"> 17-21</t>
  </si>
  <si>
    <t xml:space="preserve"> 15-12</t>
  </si>
  <si>
    <t xml:space="preserve"> 22-14</t>
  </si>
  <si>
    <t>7-11</t>
  </si>
  <si>
    <t>3-10</t>
  </si>
  <si>
    <t>5-2</t>
  </si>
  <si>
    <t xml:space="preserve"> 20-12</t>
  </si>
  <si>
    <t xml:space="preserve"> 14-21</t>
  </si>
  <si>
    <t xml:space="preserve"> 22-15</t>
  </si>
  <si>
    <t xml:space="preserve"> 21-18</t>
  </si>
  <si>
    <t>11-4</t>
  </si>
  <si>
    <t>8-1</t>
  </si>
  <si>
    <t>3-8</t>
  </si>
  <si>
    <t xml:space="preserve"> 17-20</t>
  </si>
  <si>
    <t xml:space="preserve"> 12-18</t>
  </si>
  <si>
    <t xml:space="preserve"> 22-13</t>
  </si>
  <si>
    <t xml:space="preserve"> 16-21</t>
  </si>
  <si>
    <t xml:space="preserve"> 14-19</t>
  </si>
  <si>
    <t xml:space="preserve"> 20-13</t>
  </si>
  <si>
    <t xml:space="preserve"> 22-16</t>
  </si>
  <si>
    <t xml:space="preserve"> 21-15</t>
  </si>
  <si>
    <t>9-2</t>
  </si>
  <si>
    <t>6-1</t>
  </si>
  <si>
    <t>Pink Panter (P.Derme)</t>
  </si>
  <si>
    <t>King Pin (Gregori)</t>
  </si>
  <si>
    <t>Isola Dahlak (S. Tonelli)</t>
  </si>
  <si>
    <t>Car Camper (M. Di Pio)</t>
  </si>
  <si>
    <t>Foonzi  (G. Di Giallorenzo)</t>
  </si>
  <si>
    <t>Andamento Lento</t>
  </si>
  <si>
    <t>Mura Rosine</t>
  </si>
  <si>
    <t>AD0068</t>
  </si>
  <si>
    <t>Biolghini Diego</t>
  </si>
  <si>
    <t>Dude</t>
  </si>
  <si>
    <t>AA6532</t>
  </si>
  <si>
    <t>Salvati Simona</t>
  </si>
  <si>
    <t>AD3263</t>
  </si>
  <si>
    <t>Natoza Elena</t>
  </si>
  <si>
    <t>AA4946</t>
  </si>
  <si>
    <t>Cat</t>
  </si>
  <si>
    <t>1°- 2°</t>
  </si>
  <si>
    <t xml:space="preserve"> 1 - 2</t>
  </si>
  <si>
    <t>23-24</t>
  </si>
  <si>
    <t xml:space="preserve"> 7-6</t>
  </si>
  <si>
    <t xml:space="preserve"> 5-8</t>
  </si>
  <si>
    <t xml:space="preserve"> 3-2</t>
  </si>
  <si>
    <t xml:space="preserve"> 1-4</t>
  </si>
  <si>
    <t xml:space="preserve"> 15-14</t>
  </si>
  <si>
    <t xml:space="preserve"> 13-16</t>
  </si>
  <si>
    <t xml:space="preserve"> 11-10</t>
  </si>
  <si>
    <t xml:space="preserve"> 9-12</t>
  </si>
  <si>
    <t xml:space="preserve"> 23-22</t>
  </si>
  <si>
    <t xml:space="preserve"> 21-24</t>
  </si>
  <si>
    <t xml:space="preserve"> 19-18</t>
  </si>
  <si>
    <t xml:space="preserve"> 3-8</t>
  </si>
  <si>
    <t xml:space="preserve"> 1-6</t>
  </si>
  <si>
    <t xml:space="preserve">  7-4</t>
  </si>
  <si>
    <t xml:space="preserve"> 5-2</t>
  </si>
  <si>
    <t xml:space="preserve"> 11-16</t>
  </si>
  <si>
    <t xml:space="preserve"> 9-14</t>
  </si>
  <si>
    <t xml:space="preserve"> 13-10</t>
  </si>
  <si>
    <t>19-24</t>
  </si>
  <si>
    <t xml:space="preserve"> 17-22</t>
  </si>
  <si>
    <t xml:space="preserve"> 23-20</t>
  </si>
  <si>
    <t xml:space="preserve"> 5-4</t>
  </si>
  <si>
    <t xml:space="preserve"> 7-2</t>
  </si>
  <si>
    <t xml:space="preserve"> 1-8</t>
  </si>
  <si>
    <t xml:space="preserve"> 3-6</t>
  </si>
  <si>
    <t xml:space="preserve"> 13-12</t>
  </si>
  <si>
    <t xml:space="preserve"> 15-10</t>
  </si>
  <si>
    <t xml:space="preserve"> 9-16</t>
  </si>
  <si>
    <t xml:space="preserve"> 11-14</t>
  </si>
  <si>
    <t xml:space="preserve"> 21-20</t>
  </si>
  <si>
    <t xml:space="preserve"> 23-18</t>
  </si>
  <si>
    <t xml:space="preserve"> 17-24</t>
  </si>
  <si>
    <t xml:space="preserve"> 12-24</t>
  </si>
  <si>
    <t xml:space="preserve"> 18-14</t>
  </si>
  <si>
    <t xml:space="preserve"> 20-16</t>
  </si>
  <si>
    <t xml:space="preserve"> 10-22</t>
  </si>
  <si>
    <t xml:space="preserve"> 23-3</t>
  </si>
  <si>
    <t xml:space="preserve"> 17-5</t>
  </si>
  <si>
    <t xml:space="preserve"> 7-19</t>
  </si>
  <si>
    <t xml:space="preserve"> 21-1</t>
  </si>
  <si>
    <t xml:space="preserve"> 8-11</t>
  </si>
  <si>
    <t xml:space="preserve"> 2-13</t>
  </si>
  <si>
    <t xml:space="preserve"> 4-15</t>
  </si>
  <si>
    <t xml:space="preserve"> 6-9</t>
  </si>
  <si>
    <t xml:space="preserve"> 10-18</t>
  </si>
  <si>
    <t xml:space="preserve"> 16-24</t>
  </si>
  <si>
    <t xml:space="preserve"> 17-1</t>
  </si>
  <si>
    <t xml:space="preserve"> 19-3</t>
  </si>
  <si>
    <t xml:space="preserve"> 5-21</t>
  </si>
  <si>
    <t xml:space="preserve"> 23-7</t>
  </si>
  <si>
    <t xml:space="preserve"> 2-9</t>
  </si>
  <si>
    <t xml:space="preserve"> 4-11</t>
  </si>
  <si>
    <t xml:space="preserve"> 6-13</t>
  </si>
  <si>
    <t xml:space="preserve"> 8-15</t>
  </si>
  <si>
    <t xml:space="preserve"> 10-24</t>
  </si>
  <si>
    <t xml:space="preserve"> 20-14</t>
  </si>
  <si>
    <t xml:space="preserve"> 7-21</t>
  </si>
  <si>
    <t xml:space="preserve"> 1-23</t>
  </si>
  <si>
    <t xml:space="preserve"> 17-3</t>
  </si>
  <si>
    <t xml:space="preserve"> 5-19</t>
  </si>
  <si>
    <t xml:space="preserve"> 15-6</t>
  </si>
  <si>
    <t xml:space="preserve"> 9-8</t>
  </si>
  <si>
    <t xml:space="preserve"> 11-2</t>
  </si>
  <si>
    <t xml:space="preserve"> 13-4</t>
  </si>
  <si>
    <t xml:space="preserve"> 9-1</t>
  </si>
  <si>
    <t xml:space="preserve"> 11-3</t>
  </si>
  <si>
    <t xml:space="preserve"> 13-5 </t>
  </si>
  <si>
    <t xml:space="preserve"> 15-7</t>
  </si>
  <si>
    <t xml:space="preserve"> 2-18</t>
  </si>
  <si>
    <t xml:space="preserve"> 4-20</t>
  </si>
  <si>
    <t xml:space="preserve"> 6-22</t>
  </si>
  <si>
    <t xml:space="preserve"> 8-24</t>
  </si>
  <si>
    <t xml:space="preserve"> 10-17</t>
  </si>
  <si>
    <t xml:space="preserve"> 12-19</t>
  </si>
  <si>
    <t xml:space="preserve"> 16-23</t>
  </si>
  <si>
    <t xml:space="preserve"> 13-7</t>
  </si>
  <si>
    <t xml:space="preserve"> 15-5</t>
  </si>
  <si>
    <t xml:space="preserve"> 9-3</t>
  </si>
  <si>
    <t xml:space="preserve"> 11-1</t>
  </si>
  <si>
    <t xml:space="preserve"> 8-22</t>
  </si>
  <si>
    <t xml:space="preserve"> 6-24</t>
  </si>
  <si>
    <t xml:space="preserve"> 4-18</t>
  </si>
  <si>
    <t xml:space="preserve"> 2-20</t>
  </si>
  <si>
    <t xml:space="preserve"> 14-23</t>
  </si>
  <si>
    <t xml:space="preserve"> 10-19</t>
  </si>
  <si>
    <t xml:space="preserve"> 12-17</t>
  </si>
  <si>
    <t xml:space="preserve"> 15-3</t>
  </si>
  <si>
    <t xml:space="preserve"> 13-1</t>
  </si>
  <si>
    <t xml:space="preserve"> 11-7</t>
  </si>
  <si>
    <t xml:space="preserve"> 9-5</t>
  </si>
  <si>
    <t xml:space="preserve"> 4-24</t>
  </si>
  <si>
    <t xml:space="preserve"> 2-22</t>
  </si>
  <si>
    <t xml:space="preserve"> 8-20</t>
  </si>
  <si>
    <t xml:space="preserve"> 6-18</t>
  </si>
  <si>
    <t xml:space="preserve"> 16-19</t>
  </si>
  <si>
    <t xml:space="preserve"> 14-17</t>
  </si>
  <si>
    <t xml:space="preserve"> 12-23</t>
  </si>
  <si>
    <t xml:space="preserve"> 10-21</t>
  </si>
  <si>
    <t xml:space="preserve"> 11-5</t>
  </si>
  <si>
    <t xml:space="preserve"> 9-7</t>
  </si>
  <si>
    <t xml:space="preserve"> 15-1</t>
  </si>
  <si>
    <t xml:space="preserve"> 13-3</t>
  </si>
  <si>
    <t xml:space="preserve"> 6-20</t>
  </si>
  <si>
    <t xml:space="preserve"> 8-18</t>
  </si>
  <si>
    <t xml:space="preserve"> 2-24</t>
  </si>
  <si>
    <t xml:space="preserve"> 4-22</t>
  </si>
  <si>
    <t xml:space="preserve"> 12-21</t>
  </si>
  <si>
    <t xml:space="preserve"> 10-23</t>
  </si>
  <si>
    <t xml:space="preserve"> 18-20</t>
  </si>
  <si>
    <t xml:space="preserve"> 24-22</t>
  </si>
  <si>
    <t xml:space="preserve"> 12-10</t>
  </si>
  <si>
    <t xml:space="preserve"> 5-7</t>
  </si>
  <si>
    <t xml:space="preserve"> 21-23</t>
  </si>
  <si>
    <t xml:space="preserve"> 1-3</t>
  </si>
  <si>
    <t xml:space="preserve"> 4-2</t>
  </si>
  <si>
    <t xml:space="preserve"> 8-6</t>
  </si>
  <si>
    <t xml:space="preserve"> 9-11</t>
  </si>
  <si>
    <t xml:space="preserve"> 24-14</t>
  </si>
  <si>
    <t xml:space="preserve"> 10-20</t>
  </si>
  <si>
    <t xml:space="preserve"> 5-23</t>
  </si>
  <si>
    <t xml:space="preserve"> 3-21</t>
  </si>
  <si>
    <t xml:space="preserve"> 19-1</t>
  </si>
  <si>
    <t xml:space="preserve"> 7-17</t>
  </si>
  <si>
    <t xml:space="preserve"> 13-8</t>
  </si>
  <si>
    <t xml:space="preserve"> 11-6</t>
  </si>
  <si>
    <t xml:space="preserve"> 9-4</t>
  </si>
  <si>
    <t xml:space="preserve"> 15-2</t>
  </si>
  <si>
    <t xml:space="preserve"> 2-17</t>
  </si>
  <si>
    <t xml:space="preserve"> 4-19</t>
  </si>
  <si>
    <t xml:space="preserve"> 6-21</t>
  </si>
  <si>
    <t xml:space="preserve"> 8-23</t>
  </si>
  <si>
    <t xml:space="preserve"> 18-9</t>
  </si>
  <si>
    <t xml:space="preserve"> 20-11</t>
  </si>
  <si>
    <t xml:space="preserve"> 24-15</t>
  </si>
  <si>
    <t xml:space="preserve"> 1-10</t>
  </si>
  <si>
    <t xml:space="preserve"> 3-12</t>
  </si>
  <si>
    <t xml:space="preserve"> 5-14</t>
  </si>
  <si>
    <t xml:space="preserve"> 7-16</t>
  </si>
  <si>
    <t xml:space="preserve"> 8-21</t>
  </si>
  <si>
    <t xml:space="preserve"> 2-19</t>
  </si>
  <si>
    <t xml:space="preserve"> 4-17</t>
  </si>
  <si>
    <t xml:space="preserve"> 24-13</t>
  </si>
  <si>
    <t xml:space="preserve"> 18-11</t>
  </si>
  <si>
    <t xml:space="preserve"> 20-9</t>
  </si>
  <si>
    <t xml:space="preserve"> 7-14</t>
  </si>
  <si>
    <t xml:space="preserve"> 5-16</t>
  </si>
  <si>
    <t xml:space="preserve"> 3-10</t>
  </si>
  <si>
    <t xml:space="preserve"> 1-12</t>
  </si>
  <si>
    <t xml:space="preserve"> 8-19</t>
  </si>
  <si>
    <t xml:space="preserve"> 6-17</t>
  </si>
  <si>
    <t xml:space="preserve"> 4-23</t>
  </si>
  <si>
    <t xml:space="preserve"> 2-21</t>
  </si>
  <si>
    <t xml:space="preserve"> 24-11</t>
  </si>
  <si>
    <t xml:space="preserve"> 22-9</t>
  </si>
  <si>
    <t xml:space="preserve"> 20-15</t>
  </si>
  <si>
    <t xml:space="preserve"> 18-13</t>
  </si>
  <si>
    <t xml:space="preserve"> 3-16</t>
  </si>
  <si>
    <t xml:space="preserve"> 1-14</t>
  </si>
  <si>
    <t xml:space="preserve"> 7-12</t>
  </si>
  <si>
    <t xml:space="preserve"> 5-10</t>
  </si>
  <si>
    <t xml:space="preserve"> 4-21</t>
  </si>
  <si>
    <t xml:space="preserve"> 2-23</t>
  </si>
  <si>
    <t xml:space="preserve"> 8-17</t>
  </si>
  <si>
    <t xml:space="preserve"> 6-19</t>
  </si>
  <si>
    <t xml:space="preserve"> 18-15</t>
  </si>
  <si>
    <t xml:space="preserve"> 24-9</t>
  </si>
  <si>
    <t xml:space="preserve"> 22-11</t>
  </si>
  <si>
    <t xml:space="preserve"> 5-12</t>
  </si>
  <si>
    <t xml:space="preserve"> 7-10</t>
  </si>
  <si>
    <t xml:space="preserve"> 1-16</t>
  </si>
  <si>
    <t xml:space="preserve"> 3-14</t>
  </si>
  <si>
    <t xml:space="preserve"> 16-10</t>
  </si>
  <si>
    <t xml:space="preserve"> 18-24</t>
  </si>
  <si>
    <t xml:space="preserve"> 14-12</t>
  </si>
  <si>
    <t xml:space="preserve"> 21-19</t>
  </si>
  <si>
    <t xml:space="preserve"> 7-1</t>
  </si>
  <si>
    <t xml:space="preserve"> 23-17</t>
  </si>
  <si>
    <t xml:space="preserve"> 3-5</t>
  </si>
  <si>
    <t xml:space="preserve"> 6-4</t>
  </si>
  <si>
    <t xml:space="preserve"> 15-9</t>
  </si>
  <si>
    <t xml:space="preserve"> 2-8</t>
  </si>
  <si>
    <t xml:space="preserve"> 11-13</t>
  </si>
  <si>
    <t xml:space="preserve"> 24-20</t>
  </si>
  <si>
    <t xml:space="preserve"> 14-10</t>
  </si>
  <si>
    <t xml:space="preserve"> 22-18</t>
  </si>
  <si>
    <t xml:space="preserve"> 3-7</t>
  </si>
  <si>
    <t xml:space="preserve"> 23-19</t>
  </si>
  <si>
    <t xml:space="preserve"> 1-5</t>
  </si>
  <si>
    <t xml:space="preserve"> 11-15</t>
  </si>
  <si>
    <t xml:space="preserve"> 8-4</t>
  </si>
  <si>
    <t xml:space="preserve"> 13-9</t>
  </si>
  <si>
    <t xml:space="preserve"> 2-6</t>
  </si>
  <si>
    <t xml:space="preserve"> 17-9</t>
  </si>
  <si>
    <t xml:space="preserve"> 19-11</t>
  </si>
  <si>
    <t xml:space="preserve"> 21-13</t>
  </si>
  <si>
    <t xml:space="preserve"> 23-15</t>
  </si>
  <si>
    <t xml:space="preserve"> 10-2</t>
  </si>
  <si>
    <t xml:space="preserve"> 12-4</t>
  </si>
  <si>
    <t xml:space="preserve"> 14-6</t>
  </si>
  <si>
    <t xml:space="preserve"> 16-8</t>
  </si>
  <si>
    <t xml:space="preserve"> 18-1</t>
  </si>
  <si>
    <t xml:space="preserve"> 20-3</t>
  </si>
  <si>
    <t xml:space="preserve"> 22-5</t>
  </si>
  <si>
    <t xml:space="preserve"> 24-7</t>
  </si>
  <si>
    <t xml:space="preserve"> 23-13</t>
  </si>
  <si>
    <t xml:space="preserve"> 19-9</t>
  </si>
  <si>
    <t xml:space="preserve"> 17-11</t>
  </si>
  <si>
    <t xml:space="preserve"> 14-8</t>
  </si>
  <si>
    <t xml:space="preserve"> 16-6</t>
  </si>
  <si>
    <t xml:space="preserve"> 10-4</t>
  </si>
  <si>
    <t xml:space="preserve"> 12-2</t>
  </si>
  <si>
    <t xml:space="preserve"> 22-7</t>
  </si>
  <si>
    <t xml:space="preserve"> 24-5</t>
  </si>
  <si>
    <t xml:space="preserve"> 18-3</t>
  </si>
  <si>
    <t xml:space="preserve"> 20-1</t>
  </si>
  <si>
    <t>19-15</t>
  </si>
  <si>
    <t xml:space="preserve"> 17-13</t>
  </si>
  <si>
    <t xml:space="preserve"> 23-11</t>
  </si>
  <si>
    <t xml:space="preserve"> 21-9</t>
  </si>
  <si>
    <t xml:space="preserve"> 16-4</t>
  </si>
  <si>
    <t xml:space="preserve"> 14-2</t>
  </si>
  <si>
    <t xml:space="preserve"> 12-8</t>
  </si>
  <si>
    <t xml:space="preserve"> 10-6</t>
  </si>
  <si>
    <t xml:space="preserve"> 24-3</t>
  </si>
  <si>
    <t xml:space="preserve"> 22-1</t>
  </si>
  <si>
    <t xml:space="preserve"> 20-7</t>
  </si>
  <si>
    <t xml:space="preserve"> 18-5</t>
  </si>
  <si>
    <t xml:space="preserve"> 21-11</t>
  </si>
  <si>
    <t xml:space="preserve"> 23-9</t>
  </si>
  <si>
    <t xml:space="preserve"> 19-13</t>
  </si>
  <si>
    <t xml:space="preserve"> 12-6</t>
  </si>
  <si>
    <t xml:space="preserve"> 10-8</t>
  </si>
  <si>
    <t xml:space="preserve"> 16-2</t>
  </si>
  <si>
    <t xml:space="preserve"> 14-4</t>
  </si>
  <si>
    <t xml:space="preserve"> 20-5</t>
  </si>
  <si>
    <t xml:space="preserve"> 18-7</t>
  </si>
  <si>
    <t xml:space="preserve"> 24-1</t>
  </si>
  <si>
    <t xml:space="preserve"> 22-3</t>
  </si>
  <si>
    <t>6-2</t>
  </si>
  <si>
    <t>12-3</t>
  </si>
  <si>
    <t>10-8</t>
  </si>
  <si>
    <t>1-10-</t>
  </si>
  <si>
    <t>5-12</t>
  </si>
  <si>
    <t>6-7</t>
  </si>
  <si>
    <t>5-8</t>
  </si>
  <si>
    <t>1-5</t>
  </si>
  <si>
    <t>10-12-</t>
  </si>
  <si>
    <t>10-6</t>
  </si>
  <si>
    <t>11-1</t>
  </si>
  <si>
    <t>12-2</t>
  </si>
  <si>
    <t>1-9</t>
  </si>
  <si>
    <t>3-11</t>
  </si>
  <si>
    <t>4-6</t>
  </si>
  <si>
    <t>2-11</t>
  </si>
  <si>
    <t>7-10</t>
  </si>
  <si>
    <t>8-9</t>
  </si>
  <si>
    <t>Cosmico 2  (G. Guarino)</t>
  </si>
  <si>
    <t>CC &amp; PP (A.Sattanino )</t>
  </si>
  <si>
    <t>Il Ruggito del Coniglio (A.Bettacchi)</t>
  </si>
  <si>
    <t>Technip (M.Giuffrida)</t>
  </si>
  <si>
    <t>23°</t>
  </si>
  <si>
    <t>24°</t>
  </si>
  <si>
    <t>I gabbiani (M.DiGirolamo)</t>
  </si>
  <si>
    <t>Andamento Lento (R.D'Aiello)</t>
  </si>
  <si>
    <t>Dude (cioli Danilo)</t>
  </si>
  <si>
    <t>Last</t>
  </si>
  <si>
    <t xml:space="preserve"> 3 - 4</t>
  </si>
  <si>
    <t xml:space="preserve"> 5 - 6</t>
  </si>
  <si>
    <t xml:space="preserve"> 7 - 8</t>
  </si>
  <si>
    <t xml:space="preserve"> 9 - 10</t>
  </si>
  <si>
    <t xml:space="preserve"> 11 - 12</t>
  </si>
  <si>
    <t xml:space="preserve"> 13 - 14</t>
  </si>
  <si>
    <t xml:space="preserve"> 15 - 16</t>
  </si>
  <si>
    <t xml:space="preserve"> 17 - 18</t>
  </si>
  <si>
    <t xml:space="preserve"> 19 - 20</t>
  </si>
  <si>
    <t xml:space="preserve"> 21 - 22</t>
  </si>
  <si>
    <t xml:space="preserve"> 23 - 24</t>
  </si>
  <si>
    <t xml:space="preserve"> 1  - 2</t>
  </si>
  <si>
    <t>3° Giornata</t>
  </si>
  <si>
    <t>De Felici Rolando</t>
  </si>
  <si>
    <t>Rufo Maurizio</t>
  </si>
  <si>
    <t>AA4981</t>
  </si>
  <si>
    <t>De Gioia Paolo</t>
  </si>
  <si>
    <t>AA4526</t>
  </si>
  <si>
    <t>Nigro Tony</t>
  </si>
  <si>
    <t>AA4974</t>
  </si>
  <si>
    <t>Ambrosi Claudio</t>
  </si>
  <si>
    <t>AA4954</t>
  </si>
  <si>
    <t>e-mail</t>
  </si>
  <si>
    <t>tel</t>
  </si>
  <si>
    <r>
      <t>PRENOT.  50</t>
    </r>
    <r>
      <rPr>
        <b/>
        <sz val="10"/>
        <color indexed="56"/>
        <rFont val="Calibri"/>
        <family val="2"/>
      </rPr>
      <t>€</t>
    </r>
  </si>
  <si>
    <t>Banda del Buco. eu (M. Pellegrini)</t>
  </si>
  <si>
    <t>segretario@bandadelbuco.com</t>
  </si>
  <si>
    <t>bandadelbuco.org (A.Diotallevi)</t>
  </si>
  <si>
    <t>a_diotallevi2001@yahoo.it</t>
  </si>
  <si>
    <t>g.greco@live.it</t>
  </si>
  <si>
    <t>paolo_der@libero.it</t>
  </si>
  <si>
    <t>info@musicaparliamone.it; bowl@libero.it</t>
  </si>
  <si>
    <t>sattanino@gmail.com; andreaguidi@gmail.com</t>
  </si>
  <si>
    <t>edisonvsingson@yaoo.com</t>
  </si>
  <si>
    <t>paolo.fipaldini@alice.it</t>
  </si>
  <si>
    <t>alfredo.bettacchi@gmail.com</t>
  </si>
  <si>
    <t>saveriotonelli@libero.it</t>
  </si>
  <si>
    <t>juanitagdg@gmail.com</t>
  </si>
  <si>
    <t>info@almadomus.com</t>
  </si>
  <si>
    <t>massimo.urzia@libero.it</t>
  </si>
  <si>
    <t>fly959@alice.it</t>
  </si>
  <si>
    <t>r.dajello@infordata.net</t>
  </si>
  <si>
    <t>carpino.g@msfsrl.it</t>
  </si>
  <si>
    <t>giuffrida_m@yahoo.it; gsciascia@technip.com</t>
  </si>
  <si>
    <t>pattydp60@libero.it</t>
  </si>
  <si>
    <t>dario.deangelis@intesasanpaolo.com</t>
  </si>
  <si>
    <t>72danilo@live.it</t>
  </si>
  <si>
    <t>studiodigirolamo@tiscalinet.it</t>
  </si>
  <si>
    <t>Brunswick (Pecce M.)</t>
  </si>
  <si>
    <t>maxpecce@brunswick.it</t>
  </si>
  <si>
    <t>Guarino Gianni</t>
  </si>
  <si>
    <t>Fiumara Stefano</t>
  </si>
  <si>
    <t>AD3858</t>
  </si>
  <si>
    <t>Maracchini Marta</t>
  </si>
  <si>
    <t>AD3859</t>
  </si>
  <si>
    <t>Cannoni Vincenzo</t>
  </si>
  <si>
    <t>AD3516</t>
  </si>
  <si>
    <t>Lopalco Aldo</t>
  </si>
  <si>
    <t>Lo Palco Mimmo</t>
  </si>
  <si>
    <t>Die Hard</t>
  </si>
  <si>
    <t>robertoonesti1@gmail.com</t>
  </si>
  <si>
    <t>RAFF Bowling(F.Ambrosini)</t>
  </si>
  <si>
    <t>clavianto@libero.it</t>
  </si>
  <si>
    <t>Knights   (SingSon)</t>
  </si>
  <si>
    <t>Carbonari Giuliana</t>
  </si>
  <si>
    <t>Dogali Loredana</t>
  </si>
  <si>
    <t>AD1590</t>
  </si>
  <si>
    <t>AD1587</t>
  </si>
  <si>
    <t>Singson Edison Villa</t>
  </si>
  <si>
    <t>Bandadelbuco.com</t>
  </si>
  <si>
    <t xml:space="preserve"> </t>
  </si>
  <si>
    <t>Nuccetelli Alessandro</t>
  </si>
  <si>
    <t>AA4621</t>
  </si>
  <si>
    <t>Die Hard (P.Tipaldi)</t>
  </si>
  <si>
    <t>Becucci Piero</t>
  </si>
  <si>
    <t>Mocavini Fabio</t>
  </si>
  <si>
    <t>Medaglia Mario</t>
  </si>
  <si>
    <t>4° Giornata</t>
  </si>
  <si>
    <t>Falasca Alessio</t>
  </si>
  <si>
    <t>AD3176</t>
  </si>
  <si>
    <t>AD1053</t>
  </si>
  <si>
    <t>AD1816</t>
  </si>
  <si>
    <t>Caruso dario</t>
  </si>
  <si>
    <t>5° Giornata</t>
  </si>
  <si>
    <t>cat</t>
  </si>
  <si>
    <t>Lombardi Massimo</t>
  </si>
  <si>
    <t>Erresse Sport</t>
  </si>
  <si>
    <t>Gregori Marcello</t>
  </si>
  <si>
    <t>Imparato Marcello</t>
  </si>
  <si>
    <t>Tiberi Sandro</t>
  </si>
  <si>
    <t>AD3556</t>
  </si>
  <si>
    <t>6° Giornata</t>
  </si>
  <si>
    <t>RAFF Bowling(F. Ambrosini)</t>
  </si>
  <si>
    <t>Di Benedetto Patrizia</t>
  </si>
  <si>
    <t>AD1589</t>
  </si>
  <si>
    <t>Santos  Alfredo</t>
  </si>
  <si>
    <t>AC5585</t>
  </si>
  <si>
    <t>AD1106</t>
  </si>
  <si>
    <t>7° Giornata</t>
  </si>
  <si>
    <t>Barontini Alvaro</t>
  </si>
  <si>
    <t>8° Giornata</t>
  </si>
  <si>
    <t>Milo Daniele</t>
  </si>
  <si>
    <t>AD3406</t>
  </si>
  <si>
    <t>AD4222</t>
  </si>
  <si>
    <t>Ciavarella Luciano</t>
  </si>
  <si>
    <t>9° Giornata</t>
  </si>
  <si>
    <t>10° Giornata</t>
  </si>
  <si>
    <t>AA4119</t>
  </si>
  <si>
    <t>AA4951</t>
  </si>
  <si>
    <t>AA4513</t>
  </si>
  <si>
    <t>AD4016</t>
  </si>
  <si>
    <t>AA6363</t>
  </si>
  <si>
    <t>AD4100</t>
  </si>
  <si>
    <t>AA3822</t>
  </si>
  <si>
    <t>Pellegrini Stella</t>
  </si>
  <si>
    <t>AD4101</t>
  </si>
  <si>
    <t>Stanescu Stefan</t>
  </si>
  <si>
    <t>AD3854</t>
  </si>
  <si>
    <t>11° Giornata</t>
  </si>
  <si>
    <t>Pezzali Gianluca</t>
  </si>
  <si>
    <t>Miglior Atleta</t>
  </si>
  <si>
    <t>Miglior Atleta  Eccellenza</t>
  </si>
  <si>
    <t>Miglior Atleta  Femminile</t>
  </si>
  <si>
    <t>Ecc. &amp; Femm.</t>
  </si>
  <si>
    <t>Cadetti</t>
  </si>
  <si>
    <t>Miglior Partita</t>
  </si>
  <si>
    <t>Scratch</t>
  </si>
  <si>
    <t>Handicap</t>
  </si>
  <si>
    <t>Femminile</t>
  </si>
  <si>
    <t>Eccellenze</t>
  </si>
  <si>
    <t>Miglior Serie</t>
  </si>
  <si>
    <t>Petito Stefano</t>
  </si>
  <si>
    <t>Boschini Giovanni</t>
  </si>
  <si>
    <t>AC1369</t>
  </si>
  <si>
    <t>12° Giornata</t>
  </si>
  <si>
    <t>AA4136</t>
  </si>
  <si>
    <t>Bowling Brunswick</t>
  </si>
  <si>
    <t>Tel. 06/8086147</t>
  </si>
  <si>
    <t>Giocatore</t>
  </si>
  <si>
    <t>Totale</t>
  </si>
  <si>
    <t>Tacchio Gianluca</t>
  </si>
  <si>
    <t>POLIMENI ROBERTO</t>
  </si>
  <si>
    <t>Garofalo Pino</t>
  </si>
  <si>
    <t>Figoni Franco</t>
  </si>
  <si>
    <t>AA4129</t>
  </si>
  <si>
    <t>Manzi Mario</t>
  </si>
  <si>
    <t>AB2213</t>
  </si>
  <si>
    <t>DI PIRRO PATRIZIA</t>
  </si>
  <si>
    <t>ROCCHETTI ROBERTO</t>
  </si>
  <si>
    <t>Lavezzari Carlo</t>
  </si>
  <si>
    <t>Fanicchia Luciana</t>
  </si>
  <si>
    <t>AD3586</t>
  </si>
  <si>
    <t>BARONTINI ALESSANDRO</t>
  </si>
  <si>
    <t>1° Giornata</t>
  </si>
  <si>
    <t>Santos Archie</t>
  </si>
  <si>
    <t>AD1558</t>
  </si>
  <si>
    <t>Idea Carni</t>
  </si>
  <si>
    <t>Pamintuan Romeo</t>
  </si>
  <si>
    <t>Abril Felicisimo</t>
  </si>
  <si>
    <t>AD3602</t>
  </si>
  <si>
    <t>AD4095</t>
  </si>
  <si>
    <t>Pacini Emanuela</t>
  </si>
  <si>
    <t>Tornese Stefano</t>
  </si>
  <si>
    <t>AD4087</t>
  </si>
  <si>
    <t>AD3857</t>
  </si>
  <si>
    <t>Jose Ronaldo</t>
  </si>
  <si>
    <t>AD4093</t>
  </si>
  <si>
    <t>Isip Amy</t>
  </si>
  <si>
    <t>AD4237</t>
  </si>
  <si>
    <t>RBA Knights</t>
  </si>
  <si>
    <t>Ramirez Daniel</t>
  </si>
  <si>
    <t>SCIASCIA STEFANO</t>
  </si>
  <si>
    <t>D'AJELLO ROBERTO</t>
  </si>
  <si>
    <t>Agazio Elvira</t>
  </si>
  <si>
    <t>AC5945</t>
  </si>
  <si>
    <t>Gargamelli Nicholas</t>
  </si>
  <si>
    <t>Lungotevere dell'Acqua Acetosa 10</t>
  </si>
  <si>
    <t>Torrombacco Michele</t>
  </si>
  <si>
    <t>INDINO GIANNI</t>
  </si>
  <si>
    <t>CACCIAGLIA DANIELE</t>
  </si>
  <si>
    <t>Figueroa M.Rafaelita</t>
  </si>
  <si>
    <t>DI PIO MARCO</t>
  </si>
  <si>
    <t>Cristine Lin</t>
  </si>
  <si>
    <t>Dancel Clarito</t>
  </si>
  <si>
    <t>AD4238</t>
  </si>
  <si>
    <t>RAMIREZ DANIEL</t>
  </si>
  <si>
    <t>LANI PIERO</t>
  </si>
  <si>
    <t>TONELLI SAVERIO</t>
  </si>
  <si>
    <t>FONZO FRANCA</t>
  </si>
  <si>
    <t>BETTACCHI ALFREDO</t>
  </si>
  <si>
    <t>BERNARDI FLAVIO</t>
  </si>
  <si>
    <t>MURA ROSINE</t>
  </si>
  <si>
    <t>TACCHIO GIANLUCA</t>
  </si>
  <si>
    <t>Virray Cesar Reinosa</t>
  </si>
  <si>
    <t>AC4279</t>
  </si>
  <si>
    <t>Leonardo Gatmaitan Gonzales</t>
  </si>
  <si>
    <t>AD0982</t>
  </si>
  <si>
    <t>AB9359</t>
  </si>
  <si>
    <t>Palma Lorenzo</t>
  </si>
  <si>
    <t>Rafanan Mario</t>
  </si>
  <si>
    <t>AC1424</t>
  </si>
  <si>
    <t>AD3577</t>
  </si>
  <si>
    <t>Sosa Alma Ayuyao</t>
  </si>
  <si>
    <t xml:space="preserve">AC4736 </t>
  </si>
  <si>
    <t>Cisci serena</t>
  </si>
  <si>
    <t>Caimans</t>
  </si>
  <si>
    <t>a</t>
  </si>
  <si>
    <t>MIGLIOR  PARTITA HDP:   Femminile &amp; Cadetti &amp; Eccellenza</t>
  </si>
  <si>
    <t>Fem.</t>
  </si>
  <si>
    <t>Cad.</t>
  </si>
  <si>
    <t>Ecc.</t>
  </si>
  <si>
    <t>MIGLIOR  SERIE HDP:   Femminile &amp; Cadetti  &amp; Eccellenza</t>
  </si>
  <si>
    <t>MIGLIOR  PUNTEGGIO COMPLESSIVO</t>
  </si>
  <si>
    <t>The Bowlevards</t>
  </si>
  <si>
    <t>Lions</t>
  </si>
  <si>
    <t xml:space="preserve">Cochi Angelo </t>
  </si>
  <si>
    <t xml:space="preserve">De Gregorio Cristiana </t>
  </si>
  <si>
    <t>Di Benedetto Giuseppe</t>
  </si>
  <si>
    <t>Filonzi Leandro</t>
  </si>
  <si>
    <t xml:space="preserve">AB4693 </t>
  </si>
  <si>
    <t>De Angelis  Gianluca</t>
  </si>
  <si>
    <t>Bernardi Roberto</t>
  </si>
  <si>
    <t>Pisini Annamaria</t>
  </si>
  <si>
    <t>20° anno  -  Anno  2016</t>
  </si>
  <si>
    <t>Anno - 2016</t>
  </si>
  <si>
    <t>FESTIVO</t>
  </si>
  <si>
    <t>Torneo di SINGOLO:  qualificazioni  inizio ore 20.30</t>
  </si>
  <si>
    <t>Torneo di SINGOLO:  finale</t>
  </si>
  <si>
    <t>cena e premiazioni</t>
  </si>
  <si>
    <t>BdB 1 (A.Diotallevi)</t>
  </si>
  <si>
    <t>BdB 2 (M. Pellegrini)</t>
  </si>
  <si>
    <t>BdB 3 (F.Figoni)</t>
  </si>
  <si>
    <t>Caimans 1  (G.Guarino)</t>
  </si>
  <si>
    <t>xxxxx        (G.Pezzali)</t>
  </si>
  <si>
    <t>Idea Carni  (A.Sattanino )</t>
  </si>
  <si>
    <t>RBA- Knights   (E.SingSon)</t>
  </si>
  <si>
    <t>I Love Bowling (P.Fipaldini)</t>
  </si>
  <si>
    <t>Isola Dahlak (S.Tonelli)</t>
  </si>
  <si>
    <t>Lions  (A.Cochi)</t>
  </si>
  <si>
    <t>Foonzi  (G.Di Giallorenzo)</t>
  </si>
  <si>
    <t>THE BOWLEVARDS  (M.Urzia)</t>
  </si>
  <si>
    <t>Erresse Sport (M.Di Pio)</t>
  </si>
  <si>
    <t>M.S.F.  (G.Carpino)</t>
  </si>
  <si>
    <t>The Best of Flintstones (P.Di Pirro)</t>
  </si>
  <si>
    <t>2° Giornata</t>
  </si>
  <si>
    <t>?</t>
  </si>
  <si>
    <t>I Ladroni</t>
  </si>
  <si>
    <t>I Ladroni  (G.Pezzali)</t>
  </si>
  <si>
    <t>Bianchi Andrea</t>
  </si>
  <si>
    <t>Tassinari Luca</t>
  </si>
  <si>
    <t>Riccioni Vieri</t>
  </si>
  <si>
    <t>Conti Valerio</t>
  </si>
  <si>
    <t>6-23</t>
  </si>
  <si>
    <t xml:space="preserve">Torneo federale   </t>
  </si>
  <si>
    <t>Nakpong Katy</t>
  </si>
  <si>
    <t>AD4173</t>
  </si>
  <si>
    <t>Jarabejo Edmer</t>
  </si>
  <si>
    <t>Farulla Laura</t>
  </si>
  <si>
    <t>AD4120</t>
  </si>
  <si>
    <t>Micciche Carmelo</t>
  </si>
  <si>
    <t>Pavani Monica</t>
  </si>
  <si>
    <t>AD4244</t>
  </si>
  <si>
    <t>Bassi Marco</t>
  </si>
  <si>
    <t>AD4245</t>
  </si>
  <si>
    <t>Bertini Elisabetta</t>
  </si>
  <si>
    <t>AD4246</t>
  </si>
  <si>
    <t>Di Clementi Paolo</t>
  </si>
  <si>
    <t>Mornati Laura</t>
  </si>
  <si>
    <t>AD4247</t>
  </si>
  <si>
    <t>Girasoli Teresa</t>
  </si>
  <si>
    <t>GIRASOLI TERESA</t>
  </si>
  <si>
    <t>SCARPIGNATO LORENZO</t>
  </si>
  <si>
    <t>FARULLA LAURA</t>
  </si>
  <si>
    <t>TOZZI STEFANO</t>
  </si>
  <si>
    <t>FIPALDINI PAOLO</t>
  </si>
  <si>
    <t>GREGORI MARCELLO</t>
  </si>
  <si>
    <t>MEDAGLIA MARIO</t>
  </si>
  <si>
    <t>SERRANI UMBERTO</t>
  </si>
  <si>
    <t>TAPINASSI GIANCARLA</t>
  </si>
  <si>
    <t>D'AMBROSIO FABIO</t>
  </si>
  <si>
    <t>ODDI STEFANO</t>
  </si>
  <si>
    <t>CONTI VALERIO</t>
  </si>
  <si>
    <t>King Pin (T.Claps)</t>
  </si>
  <si>
    <t>RAFF Bowling(A.Angelino)</t>
  </si>
  <si>
    <t>Leone Paola</t>
  </si>
  <si>
    <t>Caimans (G.Guarino)</t>
  </si>
  <si>
    <t>TRIS GIOVEDI</t>
  </si>
  <si>
    <t>Migliori giocatori</t>
  </si>
  <si>
    <t>20 - RAFF BOWLING</t>
  </si>
  <si>
    <t>24 - DUDE</t>
  </si>
  <si>
    <t>17 - ERRESSE SPORT</t>
  </si>
  <si>
    <t>23 - VIRTUAL-MENTE</t>
  </si>
  <si>
    <t>8 - RBA-KNIGHTS</t>
  </si>
  <si>
    <t>180</t>
  </si>
  <si>
    <t>19 - M.S.F.</t>
  </si>
  <si>
    <t>178</t>
  </si>
  <si>
    <t>6 - I LADRONI</t>
  </si>
  <si>
    <t>7 - IDEA CARNI</t>
  </si>
  <si>
    <t>3 - BDB.IT - FIGONI</t>
  </si>
  <si>
    <t>4 - PINK PANTER</t>
  </si>
  <si>
    <t>13 - LIONS</t>
  </si>
  <si>
    <t>169</t>
  </si>
  <si>
    <t>15 - FOONZI</t>
  </si>
  <si>
    <t>14 - DIE HARD</t>
  </si>
  <si>
    <t>168</t>
  </si>
  <si>
    <t>10 - KING PIN</t>
  </si>
  <si>
    <t>163</t>
  </si>
  <si>
    <t>162</t>
  </si>
  <si>
    <t>18 - ANDAMENTO LENTO</t>
  </si>
  <si>
    <t>172</t>
  </si>
  <si>
    <t>5 - CAIMANS</t>
  </si>
  <si>
    <t>166</t>
  </si>
  <si>
    <t>11 - IL RUGGITO DEL CONIGLIO</t>
  </si>
  <si>
    <t>9 - I LOVE BOWLING</t>
  </si>
  <si>
    <t>167</t>
  </si>
  <si>
    <t>16 - THE BOWLEVARDS</t>
  </si>
  <si>
    <t>156</t>
  </si>
  <si>
    <t>151</t>
  </si>
  <si>
    <t>2 - BDB.ORG - PELLEGRINI</t>
  </si>
  <si>
    <t>1 - BDB.COM DIOTALLEVI</t>
  </si>
  <si>
    <t>21 - TECHNIP</t>
  </si>
  <si>
    <t>22 - THE BEST OF FLINGSTONES</t>
  </si>
  <si>
    <t>12 - ISOLE DAHLAK</t>
  </si>
  <si>
    <t>173</t>
  </si>
  <si>
    <t>176</t>
  </si>
  <si>
    <t>170</t>
  </si>
  <si>
    <t>171</t>
  </si>
  <si>
    <t>159</t>
  </si>
  <si>
    <t>164</t>
  </si>
  <si>
    <t>BARONTINI ALVARO</t>
  </si>
  <si>
    <t>ALOCCHI DARIO</t>
  </si>
  <si>
    <t>LATINI ALBERTO</t>
  </si>
  <si>
    <t>ESTIVO RENATO</t>
  </si>
  <si>
    <t>FABRIANI MARIO</t>
  </si>
  <si>
    <t>CLAPS TONINO</t>
  </si>
  <si>
    <t>DI RUZZA MAURO</t>
  </si>
  <si>
    <t>PICCOLO LUIGI</t>
  </si>
  <si>
    <t>SATTANINO SANDRO</t>
  </si>
  <si>
    <t>AMBROSINI FABIO</t>
  </si>
  <si>
    <t>JOSE RONALDO</t>
  </si>
  <si>
    <t>TORROMBACCO MICHELE</t>
  </si>
  <si>
    <t>DIENI PASQUALE</t>
  </si>
  <si>
    <t>DIOTALLEVI ALFREDO</t>
  </si>
  <si>
    <t>PELLEGRINI MARCO</t>
  </si>
  <si>
    <t>MASSACCESI BRUNO</t>
  </si>
  <si>
    <t>TANZI ROBERTO</t>
  </si>
  <si>
    <t>BRETTI MAURIZIO</t>
  </si>
  <si>
    <t>COCHI ANGELO</t>
  </si>
  <si>
    <t>TOSCANI GIULIO</t>
  </si>
  <si>
    <t>IZZI REMO</t>
  </si>
  <si>
    <t>DERME PAOLO</t>
  </si>
  <si>
    <t>MARENZONI EMILIO</t>
  </si>
  <si>
    <t>PARENTI PAOLO</t>
  </si>
  <si>
    <t>VITIELLO DIEGO</t>
  </si>
  <si>
    <t>DI DOMIZIO TULLIO</t>
  </si>
  <si>
    <t>ONESTI ROBERTO</t>
  </si>
  <si>
    <t>AMBROSI CLAUDIO</t>
  </si>
  <si>
    <t>MANNELLA AMALIA</t>
  </si>
  <si>
    <t>FEOLI ANNA MARIA</t>
  </si>
  <si>
    <t>MARACCHINI MARTA</t>
  </si>
  <si>
    <t>ISIP AMY</t>
  </si>
  <si>
    <t>FIGUEROA M.RAFAELITA</t>
  </si>
  <si>
    <t>NATOZA ELENA</t>
  </si>
  <si>
    <t>Mocavini Luca</t>
  </si>
  <si>
    <t>Carpino Gaetano</t>
  </si>
  <si>
    <t>Marsili Pierpaolo</t>
  </si>
  <si>
    <t>Santucci Maria Cristina</t>
  </si>
  <si>
    <t>AA4953</t>
  </si>
  <si>
    <t>Menichetti Carlo</t>
  </si>
  <si>
    <t>Diamanti Giuseppe</t>
  </si>
  <si>
    <t>BLIND</t>
  </si>
  <si>
    <t>179</t>
  </si>
  <si>
    <t>175</t>
  </si>
  <si>
    <t>160</t>
  </si>
  <si>
    <t>158</t>
  </si>
  <si>
    <t>152</t>
  </si>
  <si>
    <t>143</t>
  </si>
  <si>
    <t>194</t>
  </si>
  <si>
    <t>SANTUCCI MARIA CRISTINA</t>
  </si>
  <si>
    <t>M.S.F.  (Marilli)</t>
  </si>
  <si>
    <t>Bretti Maurizio</t>
  </si>
  <si>
    <t>Verdnik Peter</t>
  </si>
  <si>
    <t>177</t>
  </si>
  <si>
    <t>185</t>
  </si>
  <si>
    <t>VERDNIK PETER</t>
  </si>
  <si>
    <t>GIORNI ENRICO</t>
  </si>
  <si>
    <t>PELLEGRINI STELLA</t>
  </si>
  <si>
    <t>182</t>
  </si>
  <si>
    <t>186</t>
  </si>
  <si>
    <t>189</t>
  </si>
  <si>
    <t>174</t>
  </si>
  <si>
    <t>CATUCCI ANGELO</t>
  </si>
  <si>
    <t>CARUSO DARIO</t>
  </si>
  <si>
    <t>BENVENGA FABRIZIO</t>
  </si>
  <si>
    <t>DI BENEDETTO GIUSEPPE</t>
  </si>
  <si>
    <t>LOMBARDI MASSIMO</t>
  </si>
  <si>
    <t>MENICHETTI CARLO</t>
  </si>
  <si>
    <t>MICCICHE CARMELO</t>
  </si>
  <si>
    <t>MILO DANIELE</t>
  </si>
  <si>
    <t>MOCAVINI FABIO</t>
  </si>
  <si>
    <t>MOCAVINI LUCA</t>
  </si>
  <si>
    <t>CAPPARUCCI ERNESTO</t>
  </si>
  <si>
    <t>INTOGNA ROCCO</t>
  </si>
  <si>
    <t>LO PALCO MIMMO</t>
  </si>
  <si>
    <t>URZIA MASSIMO</t>
  </si>
  <si>
    <t>CECCHINELLI GIACOMO</t>
  </si>
  <si>
    <t>ASSANTI MARIO</t>
  </si>
  <si>
    <t>BERNARDI ROBERTO</t>
  </si>
  <si>
    <t>GIUSTI ENRICO</t>
  </si>
  <si>
    <t>CARPINO GAETANO</t>
  </si>
  <si>
    <t>DELIA VINCENZO</t>
  </si>
  <si>
    <t>TIBERI SANDRO</t>
  </si>
  <si>
    <t>BECUCCI PIERO</t>
  </si>
  <si>
    <t>COLANERI MASSIMO</t>
  </si>
  <si>
    <t>GIORGI MAURIZIO</t>
  </si>
  <si>
    <t>ANGELINO ANTONIO</t>
  </si>
  <si>
    <t>AMBROSI GIULIANO</t>
  </si>
  <si>
    <t>DE ANGELIS DARIO</t>
  </si>
  <si>
    <t>GARGAMELLI GIULIANO</t>
  </si>
  <si>
    <t>GARGAMELLI NICHOLAS</t>
  </si>
  <si>
    <t>RICCIONI VIERI</t>
  </si>
  <si>
    <t>TASSINARI LUCA</t>
  </si>
  <si>
    <t>COSTA PAOLO</t>
  </si>
  <si>
    <t>BASSI MARCO</t>
  </si>
  <si>
    <t>CROCE GIOVANNI</t>
  </si>
  <si>
    <t>DI CLEMENTI BASILIO</t>
  </si>
  <si>
    <t>DI CLEMENTI PAOLO</t>
  </si>
  <si>
    <t>LEGGERI EVARISTO</t>
  </si>
  <si>
    <t>FIUMARA STEFANO</t>
  </si>
  <si>
    <t>NUCCETELLI ALESSANDRO</t>
  </si>
  <si>
    <t>DANCEL CLARITO</t>
  </si>
  <si>
    <t>SINGSON EDISON VILLA</t>
  </si>
  <si>
    <t>DIOTALLEVI SERGIO</t>
  </si>
  <si>
    <t>VITIELLO GIOVANNI</t>
  </si>
  <si>
    <t>BOSCHINI GIOVANNI</t>
  </si>
  <si>
    <t>MASTROGIACOMO ANTONIO</t>
  </si>
  <si>
    <t>MARSILI PIERPAOLO</t>
  </si>
  <si>
    <t>DE ANGELIS GIANLUCA</t>
  </si>
  <si>
    <t>GAGLIARDI DOMENICO</t>
  </si>
  <si>
    <t>ADRIANI SALVATORE</t>
  </si>
  <si>
    <t>LOPALCO ALDO</t>
  </si>
  <si>
    <t>PANTANO ROBERTO</t>
  </si>
  <si>
    <t>TILLI MIRO</t>
  </si>
  <si>
    <t>ONESTI ARMANDO</t>
  </si>
  <si>
    <t>SCIASCIA FRANCESCO</t>
  </si>
  <si>
    <t>SCIASCIA GIUSEPPE</t>
  </si>
  <si>
    <t>MARCHINI CLAUDIO</t>
  </si>
  <si>
    <t>BIOLGHINI DIEGO</t>
  </si>
  <si>
    <t>CIOLI DANILO</t>
  </si>
  <si>
    <t>IMPARATO MARCELLO</t>
  </si>
  <si>
    <t>FIGONI FRANCO</t>
  </si>
  <si>
    <t>BADOLATI ERNESTO</t>
  </si>
  <si>
    <t>PEZZALI GIANLUCA</t>
  </si>
  <si>
    <t>GUIDI ANDREA</t>
  </si>
  <si>
    <t>TIMPANO ROMANO</t>
  </si>
  <si>
    <t>SARAO GIORGIO</t>
  </si>
  <si>
    <t>ZEGA CHIARA</t>
  </si>
  <si>
    <t>PAVANI MONICA</t>
  </si>
  <si>
    <t>LEONE PAOLA</t>
  </si>
  <si>
    <t>LOCATELLI ILARIA</t>
  </si>
  <si>
    <t>TIPALDI PIERA</t>
  </si>
  <si>
    <t>DI GIALLORENZO GIANNA</t>
  </si>
  <si>
    <t>FAZZONE MARIA ROSARIA</t>
  </si>
  <si>
    <t>DEL MASTRO MIRELLA</t>
  </si>
  <si>
    <t>GIUFFRIDA MELINA</t>
  </si>
  <si>
    <t>CARTA STEFANIA</t>
  </si>
  <si>
    <t>CISCI SERENA</t>
  </si>
  <si>
    <t>GROSSI ILARIA</t>
  </si>
  <si>
    <t>MORNATI LAURA</t>
  </si>
  <si>
    <t>FANICCHIA LUCIANA</t>
  </si>
  <si>
    <t>LAURENTI MARIELLA</t>
  </si>
  <si>
    <t>DI MARTINO ANGELA</t>
  </si>
  <si>
    <t>ALOE ANTONIETTA</t>
  </si>
  <si>
    <t>ASSENTE</t>
  </si>
  <si>
    <t>PETROSSI LUCIANO</t>
  </si>
  <si>
    <t>petrossi Luciano</t>
  </si>
  <si>
    <t>Petrossi Luciano</t>
  </si>
  <si>
    <t>Zerbini Patrizia</t>
  </si>
  <si>
    <t>Santucci maria Cristina</t>
  </si>
  <si>
    <t>Miglior Atleta M/Cadetti</t>
  </si>
  <si>
    <t xml:space="preserve">Diamanti Giuseppe </t>
  </si>
  <si>
    <t>M/Cadetti</t>
  </si>
  <si>
    <t>AD0841</t>
  </si>
  <si>
    <t>AB6217</t>
  </si>
  <si>
    <t xml:space="preserve">Bretti Maurizio </t>
  </si>
  <si>
    <t>AA4885</t>
  </si>
  <si>
    <t>AC5862</t>
  </si>
  <si>
    <t xml:space="preserve">Di Ruzza Mauro </t>
  </si>
  <si>
    <t>AC2556</t>
  </si>
  <si>
    <t>AC5473</t>
  </si>
  <si>
    <t xml:space="preserve">Gagliardi Domenico </t>
  </si>
  <si>
    <t>AC1387</t>
  </si>
  <si>
    <t xml:space="preserve">Lombardi Massimo </t>
  </si>
  <si>
    <t xml:space="preserve">Micciche Carmelo </t>
  </si>
  <si>
    <t xml:space="preserve">Zerbini Patrizia </t>
  </si>
  <si>
    <t>AC2558</t>
  </si>
  <si>
    <t>AA3791</t>
  </si>
  <si>
    <t>AA4312</t>
  </si>
  <si>
    <t>147</t>
  </si>
  <si>
    <t>191</t>
  </si>
  <si>
    <t>Milea Alexandro</t>
  </si>
  <si>
    <t>Gentili Sandro</t>
  </si>
  <si>
    <t>GENTILI SANDRO</t>
  </si>
  <si>
    <t>BLIND FOONZI</t>
  </si>
  <si>
    <t>SCARFIELLO BIAGINA</t>
  </si>
  <si>
    <t>o</t>
  </si>
  <si>
    <t>183</t>
  </si>
  <si>
    <t>198</t>
  </si>
  <si>
    <t>De Angelis Gianluca</t>
  </si>
  <si>
    <t>Branchesi Massimo</t>
  </si>
  <si>
    <t>Ambrosi Giuliano</t>
  </si>
  <si>
    <t>Fraioli Luca</t>
  </si>
  <si>
    <t>BRANCHESI MASSIMO</t>
  </si>
  <si>
    <t>165</t>
  </si>
  <si>
    <t>Santilli Edoardo</t>
  </si>
  <si>
    <t>LAVEZZARI CARLO</t>
  </si>
  <si>
    <t>AA6529</t>
  </si>
  <si>
    <t>153</t>
  </si>
  <si>
    <t>196</t>
  </si>
  <si>
    <t>FALASCA ALESSIO</t>
  </si>
  <si>
    <t>Bartoloni Max</t>
  </si>
  <si>
    <t>DE GREGORIO CRISTIANA</t>
  </si>
  <si>
    <t>190</t>
  </si>
  <si>
    <t>Innocenti Riccardo</t>
  </si>
  <si>
    <t>BARTOLONI MAX</t>
  </si>
  <si>
    <t>De Gregorio Cristiana</t>
  </si>
  <si>
    <t>Ferretti Valter</t>
  </si>
  <si>
    <t>AA6547</t>
  </si>
  <si>
    <t>FERRETTI VALTER</t>
  </si>
  <si>
    <t>13° Giornata</t>
  </si>
  <si>
    <t>14° Giornata</t>
  </si>
  <si>
    <t>155</t>
  </si>
  <si>
    <t>BUTI MASSIMO</t>
  </si>
  <si>
    <t>199</t>
  </si>
  <si>
    <t>Eventuale recupero</t>
  </si>
  <si>
    <t xml:space="preserve">Evento   </t>
  </si>
  <si>
    <t>15° Giornata</t>
  </si>
  <si>
    <t>Solo partite totali</t>
  </si>
  <si>
    <t>League</t>
  </si>
  <si>
    <t>Team:  ANDAMENTO LENTO</t>
  </si>
  <si>
    <t>2</t>
  </si>
  <si>
    <t>3</t>
  </si>
  <si>
    <t>Scr+hdcp</t>
  </si>
  <si>
    <t>Team:  RAFF BOWLING</t>
  </si>
  <si>
    <t>Team:  DIE HARD</t>
  </si>
  <si>
    <t>Team:  ISOLE DAHLAK</t>
  </si>
  <si>
    <t>Team:  KING PIN</t>
  </si>
  <si>
    <t>Team:  ERRESSE SPORT</t>
  </si>
  <si>
    <t>Team:  CAIMANS</t>
  </si>
  <si>
    <t>Team:  IDEA CARNI</t>
  </si>
  <si>
    <t>Team:  TECHNIP</t>
  </si>
  <si>
    <t>Team:  VIRTUAL-MENTE</t>
  </si>
  <si>
    <t>Team:  BDB.COM DIOTALLE</t>
  </si>
  <si>
    <t>Team:  BDB.IT - FIGONI</t>
  </si>
  <si>
    <t>Team:  PINK PANTER</t>
  </si>
  <si>
    <t>GIORGI GIOVANNI</t>
  </si>
  <si>
    <t>Team:  FOONZI</t>
  </si>
  <si>
    <t>Pista:  21</t>
  </si>
  <si>
    <t>Team:  I LADRONI</t>
  </si>
  <si>
    <t>Pista:  22</t>
  </si>
  <si>
    <t>Team:  I LOVE BOWLING</t>
  </si>
  <si>
    <t>Pista:  23</t>
  </si>
  <si>
    <t>Team:  IL RUGGITO DEL C</t>
  </si>
  <si>
    <t>Pista:  24</t>
  </si>
  <si>
    <t>6 / 6</t>
  </si>
  <si>
    <t>d</t>
  </si>
  <si>
    <t>m</t>
  </si>
  <si>
    <t>Giorgi Giovanni</t>
  </si>
  <si>
    <t>MILEA ALEXANDRO</t>
  </si>
  <si>
    <t>187</t>
  </si>
  <si>
    <t>181</t>
  </si>
  <si>
    <t>184</t>
  </si>
  <si>
    <t>1</t>
  </si>
  <si>
    <t>16° Giornata</t>
  </si>
  <si>
    <t>157</t>
  </si>
  <si>
    <t>SCQUIZZATO RICCARDO</t>
  </si>
  <si>
    <t>208</t>
  </si>
  <si>
    <t>124</t>
  </si>
  <si>
    <t>Scquizzato Riccardo</t>
  </si>
  <si>
    <t>Ranieri Simone</t>
  </si>
  <si>
    <t>AB4594</t>
  </si>
  <si>
    <t>Pista:  11</t>
  </si>
  <si>
    <t>Pista:  12</t>
  </si>
  <si>
    <t>17° Giornata</t>
  </si>
  <si>
    <t>18° Giornata</t>
  </si>
  <si>
    <t>148</t>
  </si>
  <si>
    <t>Team:  RBA-KNIGHTS</t>
  </si>
  <si>
    <t>Team:  M.S.F.</t>
  </si>
  <si>
    <t>BARBONI NANDO</t>
  </si>
  <si>
    <t>Barboni Nando</t>
  </si>
  <si>
    <t>AA8461</t>
  </si>
  <si>
    <t>188</t>
  </si>
  <si>
    <t>212</t>
  </si>
  <si>
    <t>201</t>
  </si>
  <si>
    <t>149</t>
  </si>
  <si>
    <t>154</t>
  </si>
  <si>
    <t>118</t>
  </si>
  <si>
    <t>19° Giornata</t>
  </si>
  <si>
    <t>20° Giornata</t>
  </si>
  <si>
    <t>21° Giornata</t>
  </si>
  <si>
    <t>22° Giornata</t>
  </si>
  <si>
    <t>23° Giornata</t>
  </si>
  <si>
    <t>192</t>
  </si>
  <si>
    <t>120</t>
  </si>
  <si>
    <t>Poli Aldo</t>
  </si>
  <si>
    <t>POLI ALDO</t>
  </si>
  <si>
    <t xml:space="preserve">Nome  </t>
  </si>
  <si>
    <t>Record</t>
  </si>
  <si>
    <t>161</t>
  </si>
  <si>
    <t>Battaglia Luigi</t>
  </si>
  <si>
    <t>Il Ruggito del Coniglio</t>
  </si>
  <si>
    <t>c</t>
  </si>
  <si>
    <t>maglietta non conforme - 5</t>
  </si>
  <si>
    <t>Ritorno</t>
  </si>
  <si>
    <t>Derme David</t>
  </si>
  <si>
    <t>Calcagna Simone</t>
  </si>
  <si>
    <t>Spagnoletti Manolo</t>
  </si>
  <si>
    <t>1-BdB 1 (A.Diotallevi)</t>
  </si>
  <si>
    <t>10-King Pin (T.Claps)</t>
  </si>
  <si>
    <t>11-Il Ruggito del Coniglio (A.Bettacchi)</t>
  </si>
  <si>
    <t>12-Isola Dahlak (S.Tonelli)</t>
  </si>
  <si>
    <t>13-Lions  (A.Cochi)</t>
  </si>
  <si>
    <t>14-Die Hard (P.Tipaldi)</t>
  </si>
  <si>
    <t>15-Foonzi  (G.Di Giallorenzo)</t>
  </si>
  <si>
    <t>16-THE BOWLEVARDS  (M.Urzia)</t>
  </si>
  <si>
    <t>17-Erresse Sport (M.Di Pio)</t>
  </si>
  <si>
    <t>18-Andamento Lento (R.D'Aiello)</t>
  </si>
  <si>
    <t>19-M.S.F.  (Marilli)</t>
  </si>
  <si>
    <t>2-BdB 2 (M. Pellegrini)</t>
  </si>
  <si>
    <t>20-RAFF Bowling(A.Angelino)</t>
  </si>
  <si>
    <t>21-Technip (M.Giuffrida)</t>
  </si>
  <si>
    <t>22-The Best of Flintstones (P.Di Pirro)</t>
  </si>
  <si>
    <t>23-Virtual-Mente (D. De Angelis)</t>
  </si>
  <si>
    <t>24-Dude (cioli Danilo)</t>
  </si>
  <si>
    <t>3-BdB 3 (F.Figoni)</t>
  </si>
  <si>
    <t>4-Pink Panter (P.Derme)</t>
  </si>
  <si>
    <t>5-Caimans (G.Guarino)</t>
  </si>
  <si>
    <t>6-I Ladroni  (G.Pezzali)</t>
  </si>
  <si>
    <t>7-Idea Carni  (A.Sattanino )</t>
  </si>
  <si>
    <t>8-RBA- Knights   (E.SingSon)</t>
  </si>
  <si>
    <t>9-I Love Bowling (P.Fipaldini)</t>
  </si>
  <si>
    <t>Media</t>
  </si>
  <si>
    <t>Hdcp</t>
  </si>
  <si>
    <t>139</t>
  </si>
  <si>
    <t>Pista:  3</t>
  </si>
  <si>
    <t>Pista:  4</t>
  </si>
  <si>
    <t>Sebastianelli Massimo</t>
  </si>
  <si>
    <t>Greco Alessandro</t>
  </si>
  <si>
    <t>GRECO ALESSANDRO</t>
  </si>
  <si>
    <t>SEBASTIANELLI MASSIMO</t>
  </si>
  <si>
    <t>Pista:  17</t>
  </si>
  <si>
    <t>Pista:  18</t>
  </si>
  <si>
    <t>2.a Fase</t>
  </si>
  <si>
    <t>Numero di settimane giocate:</t>
  </si>
  <si>
    <t>Ordina per scratch</t>
  </si>
  <si>
    <t>145</t>
  </si>
  <si>
    <t>Team:  BDB.ORG - PELLEG</t>
  </si>
  <si>
    <t>130</t>
  </si>
  <si>
    <t>Uberti Massimiliano</t>
  </si>
  <si>
    <t>Magini Matteo</t>
  </si>
  <si>
    <t>franco.figoni@gmail.com</t>
  </si>
  <si>
    <t>ok</t>
  </si>
  <si>
    <t>Pista:  13</t>
  </si>
  <si>
    <t>Pista:  14</t>
  </si>
  <si>
    <t>Pista:  15</t>
  </si>
  <si>
    <t>Pista:  16</t>
  </si>
  <si>
    <t>chiede 2.a squadra  priorità 2</t>
  </si>
  <si>
    <t>giusciascia@iol.it</t>
  </si>
  <si>
    <t>sattanino@gmail.com</t>
  </si>
  <si>
    <t>angelo.cochi@gmail.com</t>
  </si>
  <si>
    <t>stocchib@gmail.com</t>
  </si>
  <si>
    <t>mdipio@invitalia.it</t>
  </si>
  <si>
    <t>e.marenzoni@libero.it</t>
  </si>
  <si>
    <t>gianluca.pezzali@gmail.com</t>
  </si>
  <si>
    <t>Robertoonesti1@gmail.com</t>
  </si>
  <si>
    <t>edisonvsingson@yahoo.com</t>
  </si>
  <si>
    <t>25°</t>
  </si>
  <si>
    <t>26°</t>
  </si>
  <si>
    <t>pincopallo (Iridio Andrea)</t>
  </si>
  <si>
    <t>Lions 2</t>
  </si>
  <si>
    <t>Pista:  1</t>
  </si>
  <si>
    <t>Pista:  2</t>
  </si>
  <si>
    <t>Ubertini Massimiliano</t>
  </si>
  <si>
    <t>AD4286</t>
  </si>
  <si>
    <t>AD0902</t>
  </si>
  <si>
    <t>200</t>
  </si>
  <si>
    <t>142</t>
  </si>
  <si>
    <t>203</t>
  </si>
  <si>
    <t>193</t>
  </si>
  <si>
    <t>205</t>
  </si>
  <si>
    <t>Donna</t>
  </si>
  <si>
    <t>127</t>
  </si>
  <si>
    <t>Pellegrini Paolo</t>
  </si>
  <si>
    <t>PELLEGRINI PAOLO</t>
  </si>
  <si>
    <t>Traina Silvano</t>
  </si>
  <si>
    <t>Pista:  5</t>
  </si>
  <si>
    <t>Pista:  6</t>
  </si>
  <si>
    <t>Pista:  7</t>
  </si>
  <si>
    <t>Pista:  8</t>
  </si>
  <si>
    <t>Pista:  9</t>
  </si>
  <si>
    <t>Pista:  10</t>
  </si>
  <si>
    <t>Team:  THE BOWLEVARDS</t>
  </si>
  <si>
    <t>Team:  LIONS</t>
  </si>
  <si>
    <t>GARGAMELLI Giuliano</t>
  </si>
  <si>
    <t>Isole Dahalak</t>
  </si>
  <si>
    <t>Raff Bowling</t>
  </si>
  <si>
    <t>Sciascia Giuseppe    Technip</t>
  </si>
  <si>
    <t>Urzia Massimo      The Bowlevards</t>
  </si>
  <si>
    <t>Aloe Antonietta    I Love Bowling</t>
  </si>
  <si>
    <t>Medaglia Mario     King Pin</t>
  </si>
  <si>
    <t>Sebastianelli Massimo    Technip</t>
  </si>
  <si>
    <t>Giuffrida Melina    Technip</t>
  </si>
  <si>
    <t>Andrea Guidi      -  Idea Carni</t>
  </si>
  <si>
    <t>Lo Palco Mimmo  -  Foonzi</t>
  </si>
  <si>
    <t>Cisci Serena       Bandadelbuco</t>
  </si>
  <si>
    <t>Lopalco Aldo      Foonzi</t>
  </si>
  <si>
    <t>Di Pio Marco      Erresse</t>
  </si>
  <si>
    <t>Di Martino Angela    Idea Carni</t>
  </si>
  <si>
    <t>1 partita da recuperare</t>
  </si>
  <si>
    <t>10°  Giornata  Ritorno  - 17/11/2016</t>
  </si>
  <si>
    <t>150</t>
  </si>
  <si>
    <t>20.30</t>
  </si>
  <si>
    <t>18.00</t>
  </si>
  <si>
    <t>Di Ruzza Mauro</t>
  </si>
  <si>
    <t>bandadelbuco</t>
  </si>
  <si>
    <t>Figoni</t>
  </si>
  <si>
    <t>Cisci</t>
  </si>
  <si>
    <t>Scarpignato</t>
  </si>
  <si>
    <t>barontini</t>
  </si>
  <si>
    <t>grossi</t>
  </si>
  <si>
    <t>Aloe - Gregori - Sarao - Tozzi - Fipaldini - BARBONI(forse)</t>
  </si>
  <si>
    <t>Di clementi Paolo</t>
  </si>
  <si>
    <t>Eccellenza</t>
  </si>
  <si>
    <t>cisci Serena</t>
  </si>
  <si>
    <t>P</t>
  </si>
  <si>
    <t>206</t>
  </si>
  <si>
    <t>204</t>
  </si>
  <si>
    <t>197</t>
  </si>
  <si>
    <t>121</t>
  </si>
  <si>
    <t>144</t>
  </si>
  <si>
    <t>Caruso Dario</t>
  </si>
  <si>
    <t>I Patacca</t>
  </si>
  <si>
    <t>Andamento veloce</t>
  </si>
  <si>
    <t xml:space="preserve">Misto </t>
  </si>
  <si>
    <t>chld   2</t>
  </si>
  <si>
    <t>tavolo 1</t>
  </si>
  <si>
    <t>tavolo 2</t>
  </si>
  <si>
    <t>Tavolo 3  Tavolo 4</t>
  </si>
  <si>
    <t>stefano greco</t>
  </si>
  <si>
    <t>Tavolo 5</t>
  </si>
  <si>
    <t>tavolo 6</t>
  </si>
  <si>
    <t>Tavolo 7</t>
  </si>
  <si>
    <t>tavolone 9</t>
  </si>
  <si>
    <t>tavolo 10</t>
  </si>
  <si>
    <t>tavolo 11</t>
  </si>
  <si>
    <t>tavolo 12</t>
  </si>
  <si>
    <t>tavolo 13</t>
  </si>
  <si>
    <t>tavolo 8</t>
  </si>
  <si>
    <t>FB</t>
  </si>
  <si>
    <t>FC</t>
  </si>
  <si>
    <t>FD</t>
  </si>
  <si>
    <t>FE</t>
  </si>
  <si>
    <t>10 - BAR NINO</t>
  </si>
  <si>
    <t>4 - KILL MOON</t>
  </si>
  <si>
    <t>13 - DUEMME97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</si>
</sst>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\-mmm;@"/>
    <numFmt numFmtId="166" formatCode="#,##0\ [$€-1];[Red]\-#,##0\ [$€-1]"/>
    <numFmt numFmtId="167" formatCode="dddd&quot;, &quot;mmmm\ dd&quot;, &quot;yyyy"/>
    <numFmt numFmtId="168" formatCode="&quot;d &quot;mmmm&quot; yyyy&quot;"/>
    <numFmt numFmtId="169" formatCode="d\-mmm\-yy;@"/>
    <numFmt numFmtId="170" formatCode="dd/mm/yy;@"/>
    <numFmt numFmtId="171" formatCode="_-&quot;€ &quot;* #,##0.00_-;&quot;-€ &quot;* #,##0.00_-;_-&quot;€ &quot;* \-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€&quot;\ #,##0.00"/>
    <numFmt numFmtId="177" formatCode="_-[$€]\ * #,##0.00_-;\-[$€]\ * #,##0.00_-;_-[$€]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\-yy;@"/>
    <numFmt numFmtId="183" formatCode="[$-F800]dddd\,\ mmmm\ dd\,\ yyyy"/>
    <numFmt numFmtId="184" formatCode="[$-410]dddd\ d\ mmmm\ yyyy"/>
    <numFmt numFmtId="185" formatCode="0.000"/>
    <numFmt numFmtId="186" formatCode="0.0"/>
    <numFmt numFmtId="187" formatCode="h\.mm\.ss\ "/>
    <numFmt numFmtId="188" formatCode="h\.mm\.\ "/>
    <numFmt numFmtId="189" formatCode="hh\:mm\:ss\ "/>
    <numFmt numFmtId="190" formatCode="#,##0;#,##0"/>
    <numFmt numFmtId="191" formatCode="&quot;Attivo&quot;;&quot;Attivo&quot;;&quot;Inattivo&quot;"/>
    <numFmt numFmtId="192" formatCode="mmm\-yyyy"/>
    <numFmt numFmtId="193" formatCode="h:mm;@"/>
  </numFmts>
  <fonts count="11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name val="Sylfaen"/>
      <family val="1"/>
    </font>
    <font>
      <b/>
      <sz val="16"/>
      <name val="Lucida Calligraphy"/>
      <family val="4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6"/>
      <color indexed="30"/>
      <name val="Franklin Gothic Medium"/>
      <family val="2"/>
    </font>
    <font>
      <sz val="14"/>
      <color indexed="30"/>
      <name val="Franklin Gothic Demi"/>
      <family val="2"/>
    </font>
    <font>
      <b/>
      <i/>
      <sz val="12"/>
      <color indexed="30"/>
      <name val="Franklin Gothic Dem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u val="single"/>
      <sz val="16"/>
      <name val="Arial"/>
      <family val="2"/>
    </font>
    <font>
      <u val="single"/>
      <sz val="10"/>
      <name val="Arial"/>
      <family val="2"/>
    </font>
    <font>
      <b/>
      <sz val="10"/>
      <color indexed="56"/>
      <name val="Calibri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0"/>
      <color indexed="56"/>
      <name val="Arial"/>
      <family val="2"/>
    </font>
    <font>
      <u val="single"/>
      <sz val="11"/>
      <color indexed="12"/>
      <name val="Calibri"/>
      <family val="2"/>
    </font>
    <font>
      <strike/>
      <sz val="11"/>
      <color indexed="8"/>
      <name val="Calibri"/>
      <family val="2"/>
    </font>
    <font>
      <sz val="18"/>
      <name val="Arial"/>
      <family val="2"/>
    </font>
    <font>
      <b/>
      <sz val="16"/>
      <name val="Sylfaen"/>
      <family val="1"/>
    </font>
    <font>
      <sz val="14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i/>
      <sz val="12"/>
      <name val="Book Antiqua"/>
      <family val="1"/>
    </font>
    <font>
      <sz val="10"/>
      <name val="Sans-serif"/>
      <family val="0"/>
    </font>
    <font>
      <b/>
      <i/>
      <sz val="11"/>
      <color indexed="30"/>
      <name val="Franklin Gothic Demi"/>
      <family val="2"/>
    </font>
    <font>
      <b/>
      <i/>
      <sz val="10"/>
      <color indexed="30"/>
      <name val="Franklin Gothic Dem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4"/>
      <name val="Calibri"/>
      <family val="2"/>
    </font>
    <font>
      <b/>
      <i/>
      <sz val="20"/>
      <color indexed="56"/>
      <name val="Arial"/>
      <family val="2"/>
    </font>
    <font>
      <i/>
      <sz val="10"/>
      <color indexed="56"/>
      <name val="Arial"/>
      <family val="2"/>
    </font>
    <font>
      <sz val="8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56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2"/>
      <color indexed="10"/>
      <name val="Franklin Gothic Dem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trike/>
      <sz val="10"/>
      <color indexed="8"/>
      <name val="Cambria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trike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Sans-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8"/>
      </top>
      <bottom style="medium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double"/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/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 style="medium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62"/>
      </right>
      <top style="medium"/>
      <bottom style="double">
        <color indexed="62"/>
      </bottom>
    </border>
    <border>
      <left style="medium"/>
      <right>
        <color indexed="63"/>
      </right>
      <top style="medium"/>
      <bottom style="double">
        <color indexed="62"/>
      </bottom>
    </border>
    <border>
      <left style="medium"/>
      <right>
        <color indexed="63"/>
      </right>
      <top style="double">
        <color indexed="62"/>
      </top>
      <bottom style="medium"/>
    </border>
    <border>
      <left>
        <color indexed="63"/>
      </left>
      <right style="double">
        <color indexed="62"/>
      </right>
      <top style="double">
        <color indexed="62"/>
      </top>
      <bottom style="medium"/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8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62"/>
      </right>
      <top>
        <color indexed="63"/>
      </top>
      <bottom style="medium"/>
    </border>
    <border>
      <left style="double">
        <color indexed="62"/>
      </left>
      <right style="double">
        <color indexed="62"/>
      </right>
      <top>
        <color indexed="63"/>
      </top>
      <bottom style="medium"/>
    </border>
    <border>
      <left style="medium"/>
      <right style="double">
        <color indexed="62"/>
      </right>
      <top style="medium"/>
      <bottom style="double">
        <color indexed="62"/>
      </bottom>
    </border>
    <border>
      <left style="double">
        <color indexed="62"/>
      </left>
      <right style="double">
        <color indexed="62"/>
      </right>
      <top style="medium"/>
      <bottom style="double">
        <color indexed="62"/>
      </bottom>
    </border>
    <border>
      <left style="medium"/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medium"/>
      <right style="double">
        <color indexed="62"/>
      </right>
      <top style="medium"/>
      <bottom>
        <color indexed="63"/>
      </bottom>
    </border>
    <border>
      <left style="double">
        <color indexed="62"/>
      </left>
      <right style="double">
        <color indexed="62"/>
      </right>
      <top style="medium"/>
      <bottom>
        <color indexed="63"/>
      </bottom>
    </border>
    <border>
      <left style="medium"/>
      <right style="double">
        <color indexed="62"/>
      </right>
      <top style="medium"/>
      <bottom style="medium"/>
    </border>
    <border>
      <left style="double">
        <color indexed="62"/>
      </left>
      <right style="double">
        <color indexed="62"/>
      </right>
      <top style="medium"/>
      <bottom style="medium"/>
    </border>
    <border>
      <left style="medium"/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medium"/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62"/>
      </right>
      <top style="double">
        <color indexed="62"/>
      </top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2" applyNumberFormat="0" applyFill="0" applyAlignment="0" applyProtection="0"/>
    <xf numFmtId="0" fontId="96" fillId="21" borderId="3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164" fontId="0" fillId="0" borderId="0" applyFill="0" applyBorder="0" applyAlignment="0" applyProtection="0"/>
    <xf numFmtId="0" fontId="9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101" fillId="20" borderId="5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</cellStyleXfs>
  <cellXfs count="978">
    <xf numFmtId="0" fontId="0" fillId="0" borderId="0" xfId="0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1" fontId="8" fillId="34" borderId="16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/>
    </xf>
    <xf numFmtId="1" fontId="8" fillId="35" borderId="14" xfId="0" applyNumberFormat="1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8" fillId="35" borderId="22" xfId="0" applyNumberFormat="1" applyFont="1" applyFill="1" applyBorder="1" applyAlignment="1">
      <alignment/>
    </xf>
    <xf numFmtId="0" fontId="8" fillId="36" borderId="25" xfId="0" applyFon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/>
    </xf>
    <xf numFmtId="0" fontId="8" fillId="35" borderId="22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/>
    </xf>
    <xf numFmtId="1" fontId="10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8" fillId="0" borderId="22" xfId="0" applyFont="1" applyBorder="1" applyAlignment="1">
      <alignment/>
    </xf>
    <xf numFmtId="0" fontId="8" fillId="33" borderId="25" xfId="0" applyFont="1" applyFill="1" applyBorder="1" applyAlignment="1">
      <alignment/>
    </xf>
    <xf numFmtId="1" fontId="11" fillId="35" borderId="29" xfId="0" applyNumberFormat="1" applyFont="1" applyFill="1" applyBorder="1" applyAlignment="1">
      <alignment/>
    </xf>
    <xf numFmtId="0" fontId="11" fillId="36" borderId="29" xfId="0" applyFont="1" applyFill="1" applyBorder="1" applyAlignment="1">
      <alignment/>
    </xf>
    <xf numFmtId="0" fontId="11" fillId="0" borderId="0" xfId="0" applyFont="1" applyAlignment="1">
      <alignment/>
    </xf>
    <xf numFmtId="1" fontId="0" fillId="33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8" fillId="34" borderId="3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ont="1" applyAlignment="1">
      <alignment/>
    </xf>
    <xf numFmtId="16" fontId="21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71" fontId="8" fillId="0" borderId="0" xfId="73" applyFont="1" applyFill="1" applyBorder="1" applyAlignment="1" applyProtection="1">
      <alignment horizontal="center"/>
      <protection/>
    </xf>
    <xf numFmtId="171" fontId="0" fillId="0" borderId="0" xfId="73" applyFill="1" applyBorder="1" applyAlignment="1" applyProtection="1">
      <alignment horizontal="center"/>
      <protection/>
    </xf>
    <xf numFmtId="0" fontId="26" fillId="37" borderId="21" xfId="52" applyFont="1" applyFill="1" applyBorder="1" applyAlignment="1">
      <alignment horizontal="center"/>
      <protection/>
    </xf>
    <xf numFmtId="0" fontId="26" fillId="37" borderId="0" xfId="52" applyFont="1" applyFill="1" applyBorder="1" applyAlignment="1">
      <alignment horizontal="center"/>
      <protection/>
    </xf>
    <xf numFmtId="0" fontId="16" fillId="0" borderId="21" xfId="0" applyFont="1" applyBorder="1" applyAlignment="1">
      <alignment horizontal="right"/>
    </xf>
    <xf numFmtId="15" fontId="0" fillId="0" borderId="21" xfId="0" applyNumberFormat="1" applyFont="1" applyFill="1" applyBorder="1" applyAlignment="1">
      <alignment/>
    </xf>
    <xf numFmtId="171" fontId="8" fillId="33" borderId="21" xfId="73" applyFont="1" applyFill="1" applyBorder="1" applyAlignment="1" applyProtection="1">
      <alignment horizontal="center"/>
      <protection/>
    </xf>
    <xf numFmtId="171" fontId="8" fillId="0" borderId="21" xfId="73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" fontId="8" fillId="0" borderId="21" xfId="73" applyNumberFormat="1" applyFont="1" applyFill="1" applyBorder="1" applyAlignment="1" applyProtection="1">
      <alignment horizontal="center"/>
      <protection/>
    </xf>
    <xf numFmtId="0" fontId="16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15" fontId="5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1" fontId="11" fillId="0" borderId="0" xfId="73" applyFont="1" applyFill="1" applyBorder="1" applyAlignment="1" applyProtection="1">
      <alignment horizontal="center"/>
      <protection/>
    </xf>
    <xf numFmtId="171" fontId="8" fillId="0" borderId="0" xfId="0" applyNumberFormat="1" applyFont="1" applyFill="1" applyBorder="1" applyAlignment="1">
      <alignment horizontal="center"/>
    </xf>
    <xf numFmtId="171" fontId="8" fillId="0" borderId="21" xfId="0" applyNumberFormat="1" applyFont="1" applyFill="1" applyBorder="1" applyAlignment="1">
      <alignment horizontal="center"/>
    </xf>
    <xf numFmtId="171" fontId="0" fillId="0" borderId="20" xfId="73" applyFill="1" applyBorder="1" applyAlignment="1" applyProtection="1">
      <alignment horizontal="center"/>
      <protection/>
    </xf>
    <xf numFmtId="171" fontId="23" fillId="0" borderId="21" xfId="73" applyFont="1" applyFill="1" applyBorder="1" applyAlignment="1" applyProtection="1">
      <alignment horizontal="center"/>
      <protection/>
    </xf>
    <xf numFmtId="171" fontId="23" fillId="0" borderId="0" xfId="73" applyFont="1" applyFill="1" applyBorder="1" applyAlignment="1" applyProtection="1">
      <alignment horizontal="center"/>
      <protection/>
    </xf>
    <xf numFmtId="171" fontId="8" fillId="0" borderId="31" xfId="73" applyFont="1" applyFill="1" applyBorder="1" applyAlignment="1" applyProtection="1">
      <alignment horizontal="center"/>
      <protection/>
    </xf>
    <xf numFmtId="171" fontId="0" fillId="0" borderId="32" xfId="73" applyFill="1" applyBorder="1" applyAlignment="1" applyProtection="1">
      <alignment horizontal="center"/>
      <protection/>
    </xf>
    <xf numFmtId="171" fontId="0" fillId="0" borderId="33" xfId="73" applyFill="1" applyBorder="1" applyAlignment="1" applyProtection="1">
      <alignment horizontal="center"/>
      <protection/>
    </xf>
    <xf numFmtId="16" fontId="8" fillId="0" borderId="0" xfId="0" applyNumberFormat="1" applyFont="1" applyFill="1" applyBorder="1" applyAlignment="1">
      <alignment horizontal="center"/>
    </xf>
    <xf numFmtId="171" fontId="11" fillId="0" borderId="34" xfId="73" applyFont="1" applyFill="1" applyBorder="1" applyAlignment="1" applyProtection="1">
      <alignment horizontal="center"/>
      <protection/>
    </xf>
    <xf numFmtId="171" fontId="8" fillId="0" borderId="34" xfId="73" applyFont="1" applyFill="1" applyBorder="1" applyAlignment="1" applyProtection="1">
      <alignment horizontal="center"/>
      <protection/>
    </xf>
    <xf numFmtId="171" fontId="8" fillId="0" borderId="35" xfId="0" applyNumberFormat="1" applyFont="1" applyFill="1" applyBorder="1" applyAlignment="1">
      <alignment horizontal="center"/>
    </xf>
    <xf numFmtId="171" fontId="0" fillId="0" borderId="21" xfId="73" applyFill="1" applyBorder="1" applyAlignment="1" applyProtection="1">
      <alignment horizontal="center"/>
      <protection/>
    </xf>
    <xf numFmtId="171" fontId="8" fillId="33" borderId="34" xfId="73" applyFont="1" applyFill="1" applyBorder="1" applyAlignment="1" applyProtection="1">
      <alignment horizontal="center"/>
      <protection/>
    </xf>
    <xf numFmtId="171" fontId="8" fillId="33" borderId="35" xfId="0" applyNumberFormat="1" applyFont="1" applyFill="1" applyBorder="1" applyAlignment="1">
      <alignment horizontal="center"/>
    </xf>
    <xf numFmtId="171" fontId="0" fillId="33" borderId="0" xfId="73" applyFill="1" applyBorder="1" applyAlignment="1" applyProtection="1">
      <alignment horizontal="center"/>
      <protection/>
    </xf>
    <xf numFmtId="171" fontId="8" fillId="33" borderId="0" xfId="0" applyNumberFormat="1" applyFont="1" applyFill="1" applyBorder="1" applyAlignment="1">
      <alignment horizontal="center"/>
    </xf>
    <xf numFmtId="171" fontId="8" fillId="33" borderId="33" xfId="73" applyFont="1" applyFill="1" applyBorder="1" applyAlignment="1" applyProtection="1">
      <alignment horizontal="center"/>
      <protection/>
    </xf>
    <xf numFmtId="171" fontId="8" fillId="33" borderId="21" xfId="0" applyNumberFormat="1" applyFont="1" applyFill="1" applyBorder="1" applyAlignment="1">
      <alignment horizontal="center"/>
    </xf>
    <xf numFmtId="171" fontId="11" fillId="33" borderId="21" xfId="73" applyFont="1" applyFill="1" applyBorder="1" applyAlignment="1" applyProtection="1">
      <alignment horizontal="center"/>
      <protection/>
    </xf>
    <xf numFmtId="171" fontId="0" fillId="33" borderId="21" xfId="73" applyFill="1" applyBorder="1" applyAlignment="1" applyProtection="1">
      <alignment horizontal="center"/>
      <protection/>
    </xf>
    <xf numFmtId="0" fontId="8" fillId="33" borderId="36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71" fontId="0" fillId="33" borderId="35" xfId="73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171" fontId="11" fillId="0" borderId="21" xfId="73" applyFont="1" applyFill="1" applyBorder="1" applyAlignment="1" applyProtection="1">
      <alignment horizontal="center"/>
      <protection/>
    </xf>
    <xf numFmtId="171" fontId="8" fillId="34" borderId="21" xfId="73" applyFont="1" applyFill="1" applyBorder="1" applyAlignment="1" applyProtection="1">
      <alignment horizontal="center"/>
      <protection/>
    </xf>
    <xf numFmtId="171" fontId="24" fillId="0" borderId="0" xfId="73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171" fontId="8" fillId="0" borderId="20" xfId="73" applyFont="1" applyFill="1" applyBorder="1" applyAlignment="1" applyProtection="1">
      <alignment horizontal="center"/>
      <protection/>
    </xf>
    <xf numFmtId="171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71" fontId="0" fillId="0" borderId="0" xfId="73" applyFill="1" applyBorder="1" applyAlignment="1" applyProtection="1">
      <alignment horizontal="left"/>
      <protection/>
    </xf>
    <xf numFmtId="171" fontId="0" fillId="0" borderId="21" xfId="73" applyFont="1" applyFill="1" applyBorder="1" applyAlignment="1" applyProtection="1">
      <alignment horizontal="center"/>
      <protection/>
    </xf>
    <xf numFmtId="171" fontId="0" fillId="0" borderId="0" xfId="73" applyFont="1" applyFill="1" applyBorder="1" applyAlignment="1" applyProtection="1">
      <alignment horizontal="center"/>
      <protection/>
    </xf>
    <xf numFmtId="171" fontId="27" fillId="0" borderId="21" xfId="73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>
      <alignment/>
    </xf>
    <xf numFmtId="0" fontId="11" fillId="39" borderId="29" xfId="0" applyFont="1" applyFill="1" applyBorder="1" applyAlignment="1">
      <alignment/>
    </xf>
    <xf numFmtId="1" fontId="0" fillId="40" borderId="15" xfId="0" applyNumberFormat="1" applyFill="1" applyBorder="1" applyAlignment="1">
      <alignment/>
    </xf>
    <xf numFmtId="1" fontId="8" fillId="41" borderId="16" xfId="0" applyNumberFormat="1" applyFont="1" applyFill="1" applyBorder="1" applyAlignment="1">
      <alignment/>
    </xf>
    <xf numFmtId="1" fontId="0" fillId="40" borderId="15" xfId="0" applyNumberForma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" fontId="0" fillId="40" borderId="15" xfId="0" applyNumberFormat="1" applyFont="1" applyFill="1" applyBorder="1" applyAlignment="1">
      <alignment horizontal="center"/>
    </xf>
    <xf numFmtId="1" fontId="8" fillId="40" borderId="15" xfId="0" applyNumberFormat="1" applyFont="1" applyFill="1" applyBorder="1" applyAlignment="1">
      <alignment horizontal="center"/>
    </xf>
    <xf numFmtId="1" fontId="8" fillId="40" borderId="17" xfId="0" applyNumberFormat="1" applyFont="1" applyFill="1" applyBorder="1" applyAlignment="1">
      <alignment/>
    </xf>
    <xf numFmtId="1" fontId="0" fillId="38" borderId="0" xfId="0" applyNumberFormat="1" applyFill="1" applyBorder="1" applyAlignment="1">
      <alignment/>
    </xf>
    <xf numFmtId="1" fontId="0" fillId="38" borderId="0" xfId="0" applyNumberFormat="1" applyFill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1" fontId="8" fillId="38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6" fontId="12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37" xfId="0" applyNumberFormat="1" applyBorder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8" fillId="0" borderId="2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/>
    </xf>
    <xf numFmtId="1" fontId="0" fillId="0" borderId="39" xfId="0" applyNumberForma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8" fillId="0" borderId="39" xfId="0" applyNumberFormat="1" applyFont="1" applyBorder="1" applyAlignment="1">
      <alignment/>
    </xf>
    <xf numFmtId="0" fontId="8" fillId="0" borderId="39" xfId="0" applyFon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8" fillId="0" borderId="42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0" fillId="0" borderId="22" xfId="0" applyBorder="1" applyAlignment="1">
      <alignment horizontal="center"/>
    </xf>
    <xf numFmtId="1" fontId="0" fillId="33" borderId="39" xfId="0" applyNumberFormat="1" applyFont="1" applyFill="1" applyBorder="1" applyAlignment="1">
      <alignment horizontal="center"/>
    </xf>
    <xf numFmtId="0" fontId="8" fillId="33" borderId="42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8" fillId="42" borderId="22" xfId="0" applyFont="1" applyFill="1" applyBorder="1" applyAlignment="1">
      <alignment/>
    </xf>
    <xf numFmtId="1" fontId="8" fillId="42" borderId="22" xfId="0" applyNumberFormat="1" applyFont="1" applyFill="1" applyBorder="1" applyAlignment="1">
      <alignment/>
    </xf>
    <xf numFmtId="1" fontId="8" fillId="42" borderId="43" xfId="0" applyNumberFormat="1" applyFont="1" applyFill="1" applyBorder="1" applyAlignment="1">
      <alignment/>
    </xf>
    <xf numFmtId="1" fontId="8" fillId="42" borderId="44" xfId="0" applyNumberFormat="1" applyFont="1" applyFill="1" applyBorder="1" applyAlignment="1">
      <alignment/>
    </xf>
    <xf numFmtId="0" fontId="8" fillId="42" borderId="43" xfId="0" applyFont="1" applyFill="1" applyBorder="1" applyAlignment="1">
      <alignment/>
    </xf>
    <xf numFmtId="0" fontId="8" fillId="42" borderId="44" xfId="0" applyFont="1" applyFill="1" applyBorder="1" applyAlignment="1">
      <alignment/>
    </xf>
    <xf numFmtId="1" fontId="8" fillId="42" borderId="39" xfId="0" applyNumberFormat="1" applyFont="1" applyFill="1" applyBorder="1" applyAlignment="1">
      <alignment/>
    </xf>
    <xf numFmtId="1" fontId="8" fillId="42" borderId="0" xfId="0" applyNumberFormat="1" applyFont="1" applyFill="1" applyBorder="1" applyAlignment="1">
      <alignment/>
    </xf>
    <xf numFmtId="1" fontId="8" fillId="42" borderId="42" xfId="0" applyNumberFormat="1" applyFont="1" applyFill="1" applyBorder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Border="1" applyAlignment="1">
      <alignment/>
    </xf>
    <xf numFmtId="0" fontId="8" fillId="42" borderId="42" xfId="0" applyFont="1" applyFill="1" applyBorder="1" applyAlignment="1">
      <alignment/>
    </xf>
    <xf numFmtId="0" fontId="8" fillId="42" borderId="39" xfId="0" applyFont="1" applyFill="1" applyBorder="1" applyAlignment="1">
      <alignment/>
    </xf>
    <xf numFmtId="0" fontId="8" fillId="43" borderId="25" xfId="0" applyFont="1" applyFill="1" applyBorder="1" applyAlignment="1">
      <alignment/>
    </xf>
    <xf numFmtId="0" fontId="8" fillId="43" borderId="45" xfId="0" applyFont="1" applyFill="1" applyBorder="1" applyAlignment="1">
      <alignment/>
    </xf>
    <xf numFmtId="0" fontId="8" fillId="43" borderId="46" xfId="0" applyFont="1" applyFill="1" applyBorder="1" applyAlignment="1">
      <alignment/>
    </xf>
    <xf numFmtId="0" fontId="8" fillId="43" borderId="39" xfId="0" applyFont="1" applyFill="1" applyBorder="1" applyAlignment="1">
      <alignment/>
    </xf>
    <xf numFmtId="0" fontId="8" fillId="43" borderId="0" xfId="0" applyFont="1" applyFill="1" applyBorder="1" applyAlignment="1">
      <alignment/>
    </xf>
    <xf numFmtId="0" fontId="8" fillId="43" borderId="42" xfId="0" applyFont="1" applyFill="1" applyBorder="1" applyAlignment="1">
      <alignment/>
    </xf>
    <xf numFmtId="0" fontId="8" fillId="43" borderId="0" xfId="0" applyFont="1" applyFill="1" applyAlignment="1">
      <alignment/>
    </xf>
    <xf numFmtId="0" fontId="8" fillId="43" borderId="47" xfId="0" applyFont="1" applyFill="1" applyBorder="1" applyAlignment="1">
      <alignment/>
    </xf>
    <xf numFmtId="0" fontId="8" fillId="43" borderId="48" xfId="0" applyFont="1" applyFill="1" applyBorder="1" applyAlignment="1">
      <alignment/>
    </xf>
    <xf numFmtId="0" fontId="8" fillId="43" borderId="49" xfId="0" applyFont="1" applyFill="1" applyBorder="1" applyAlignment="1">
      <alignment/>
    </xf>
    <xf numFmtId="1" fontId="8" fillId="34" borderId="5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8" fillId="0" borderId="51" xfId="0" applyFont="1" applyBorder="1" applyAlignment="1">
      <alignment/>
    </xf>
    <xf numFmtId="1" fontId="8" fillId="0" borderId="52" xfId="0" applyNumberFormat="1" applyFont="1" applyBorder="1" applyAlignment="1">
      <alignment/>
    </xf>
    <xf numFmtId="1" fontId="8" fillId="34" borderId="53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44" borderId="0" xfId="0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0" fillId="0" borderId="40" xfId="0" applyBorder="1" applyAlignment="1">
      <alignment horizontal="center"/>
    </xf>
    <xf numFmtId="1" fontId="8" fillId="34" borderId="54" xfId="0" applyNumberFormat="1" applyFont="1" applyFill="1" applyBorder="1" applyAlignment="1">
      <alignment/>
    </xf>
    <xf numFmtId="1" fontId="0" fillId="45" borderId="38" xfId="0" applyNumberFormat="1" applyFill="1" applyBorder="1" applyAlignment="1">
      <alignment horizontal="center"/>
    </xf>
    <xf numFmtId="1" fontId="0" fillId="45" borderId="40" xfId="0" applyNumberFormat="1" applyFill="1" applyBorder="1" applyAlignment="1">
      <alignment horizontal="center"/>
    </xf>
    <xf numFmtId="1" fontId="0" fillId="45" borderId="41" xfId="0" applyNumberFormat="1" applyFill="1" applyBorder="1" applyAlignment="1">
      <alignment horizontal="center"/>
    </xf>
    <xf numFmtId="15" fontId="2" fillId="0" borderId="55" xfId="0" applyNumberFormat="1" applyFont="1" applyBorder="1" applyAlignment="1">
      <alignment horizontal="right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15" fontId="2" fillId="0" borderId="62" xfId="0" applyNumberFormat="1" applyFont="1" applyBorder="1" applyAlignment="1">
      <alignment horizontal="center"/>
    </xf>
    <xf numFmtId="16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7" fontId="0" fillId="0" borderId="37" xfId="0" applyNumberFormat="1" applyBorder="1" applyAlignment="1">
      <alignment horizontal="center"/>
    </xf>
    <xf numFmtId="16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5" borderId="32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183" fontId="0" fillId="0" borderId="6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83" fontId="0" fillId="0" borderId="6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1" fontId="8" fillId="46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1" fontId="11" fillId="35" borderId="18" xfId="0" applyNumberFormat="1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1" fontId="10" fillId="33" borderId="39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/>
    </xf>
    <xf numFmtId="0" fontId="8" fillId="0" borderId="47" xfId="0" applyFont="1" applyBorder="1" applyAlignment="1">
      <alignment/>
    </xf>
    <xf numFmtId="1" fontId="0" fillId="38" borderId="42" xfId="0" applyNumberFormat="1" applyFill="1" applyBorder="1" applyAlignment="1">
      <alignment/>
    </xf>
    <xf numFmtId="1" fontId="0" fillId="38" borderId="42" xfId="0" applyNumberFormat="1" applyFill="1" applyBorder="1" applyAlignment="1">
      <alignment horizontal="center"/>
    </xf>
    <xf numFmtId="1" fontId="0" fillId="38" borderId="42" xfId="0" applyNumberFormat="1" applyFont="1" applyFill="1" applyBorder="1" applyAlignment="1">
      <alignment horizontal="center"/>
    </xf>
    <xf numFmtId="1" fontId="8" fillId="38" borderId="42" xfId="0" applyNumberFormat="1" applyFont="1" applyFill="1" applyBorder="1" applyAlignment="1">
      <alignment horizontal="center"/>
    </xf>
    <xf numFmtId="0" fontId="8" fillId="0" borderId="48" xfId="0" applyFont="1" applyBorder="1" applyAlignment="1">
      <alignment/>
    </xf>
    <xf numFmtId="0" fontId="34" fillId="47" borderId="37" xfId="0" applyFont="1" applyFill="1" applyBorder="1" applyAlignment="1">
      <alignment horizontal="center"/>
    </xf>
    <xf numFmtId="1" fontId="34" fillId="47" borderId="37" xfId="0" applyNumberFormat="1" applyFont="1" applyFill="1" applyBorder="1" applyAlignment="1">
      <alignment horizontal="center"/>
    </xf>
    <xf numFmtId="16" fontId="21" fillId="0" borderId="37" xfId="0" applyNumberFormat="1" applyFont="1" applyBorder="1" applyAlignment="1">
      <alignment horizontal="center"/>
    </xf>
    <xf numFmtId="0" fontId="36" fillId="44" borderId="37" xfId="0" applyFont="1" applyFill="1" applyBorder="1" applyAlignment="1">
      <alignment horizontal="center"/>
    </xf>
    <xf numFmtId="0" fontId="16" fillId="0" borderId="37" xfId="0" applyFont="1" applyBorder="1" applyAlignment="1">
      <alignment horizontal="right"/>
    </xf>
    <xf numFmtId="15" fontId="0" fillId="38" borderId="37" xfId="0" applyNumberFormat="1" applyFill="1" applyBorder="1" applyAlignment="1">
      <alignment/>
    </xf>
    <xf numFmtId="15" fontId="37" fillId="0" borderId="37" xfId="36" applyNumberFormat="1" applyFont="1" applyFill="1" applyBorder="1" applyAlignment="1" applyProtection="1">
      <alignment/>
      <protection/>
    </xf>
    <xf numFmtId="1" fontId="0" fillId="0" borderId="37" xfId="0" applyNumberFormat="1" applyFill="1" applyBorder="1" applyAlignment="1">
      <alignment/>
    </xf>
    <xf numFmtId="0" fontId="0" fillId="0" borderId="37" xfId="0" applyFont="1" applyFill="1" applyBorder="1" applyAlignment="1">
      <alignment/>
    </xf>
    <xf numFmtId="14" fontId="0" fillId="0" borderId="37" xfId="0" applyNumberFormat="1" applyFont="1" applyBorder="1" applyAlignment="1">
      <alignment horizontal="center"/>
    </xf>
    <xf numFmtId="0" fontId="5" fillId="38" borderId="37" xfId="0" applyFont="1" applyFill="1" applyBorder="1" applyAlignment="1">
      <alignment/>
    </xf>
    <xf numFmtId="0" fontId="37" fillId="0" borderId="37" xfId="36" applyFont="1" applyFill="1" applyBorder="1" applyAlignment="1" applyProtection="1">
      <alignment/>
      <protection/>
    </xf>
    <xf numFmtId="1" fontId="5" fillId="0" borderId="37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38" borderId="37" xfId="0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35" fillId="38" borderId="37" xfId="0" applyFont="1" applyFill="1" applyBorder="1" applyAlignment="1">
      <alignment horizontal="left"/>
    </xf>
    <xf numFmtId="0" fontId="37" fillId="0" borderId="37" xfId="36" applyFont="1" applyBorder="1" applyAlignment="1" applyProtection="1">
      <alignment/>
      <protection/>
    </xf>
    <xf numFmtId="15" fontId="0" fillId="0" borderId="37" xfId="0" applyNumberFormat="1" applyFont="1" applyFill="1" applyBorder="1" applyAlignment="1">
      <alignment/>
    </xf>
    <xf numFmtId="14" fontId="0" fillId="0" borderId="37" xfId="0" applyNumberFormat="1" applyBorder="1" applyAlignment="1">
      <alignment horizontal="center"/>
    </xf>
    <xf numFmtId="0" fontId="35" fillId="0" borderId="37" xfId="0" applyFont="1" applyBorder="1" applyAlignment="1">
      <alignment/>
    </xf>
    <xf numFmtId="1" fontId="35" fillId="0" borderId="37" xfId="0" applyNumberFormat="1" applyFont="1" applyBorder="1" applyAlignment="1">
      <alignment/>
    </xf>
    <xf numFmtId="15" fontId="5" fillId="0" borderId="37" xfId="0" applyNumberFormat="1" applyFont="1" applyFill="1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5" fontId="5" fillId="38" borderId="37" xfId="0" applyNumberFormat="1" applyFont="1" applyFill="1" applyBorder="1" applyAlignment="1">
      <alignment/>
    </xf>
    <xf numFmtId="0" fontId="16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14" fontId="0" fillId="0" borderId="37" xfId="0" applyNumberFormat="1" applyFont="1" applyFill="1" applyBorder="1" applyAlignment="1">
      <alignment horizontal="center"/>
    </xf>
    <xf numFmtId="1" fontId="0" fillId="0" borderId="37" xfId="0" applyNumberFormat="1" applyFont="1" applyBorder="1" applyAlignment="1">
      <alignment/>
    </xf>
    <xf numFmtId="15" fontId="0" fillId="38" borderId="37" xfId="0" applyNumberFormat="1" applyFont="1" applyFill="1" applyBorder="1" applyAlignment="1">
      <alignment/>
    </xf>
    <xf numFmtId="1" fontId="0" fillId="0" borderId="37" xfId="0" applyNumberFormat="1" applyFont="1" applyBorder="1" applyAlignment="1">
      <alignment/>
    </xf>
    <xf numFmtId="0" fontId="16" fillId="0" borderId="37" xfId="0" applyFont="1" applyBorder="1" applyAlignment="1">
      <alignment/>
    </xf>
    <xf numFmtId="15" fontId="0" fillId="0" borderId="37" xfId="0" applyNumberFormat="1" applyFill="1" applyBorder="1" applyAlignment="1">
      <alignment/>
    </xf>
    <xf numFmtId="0" fontId="16" fillId="38" borderId="37" xfId="0" applyFont="1" applyFill="1" applyBorder="1" applyAlignment="1">
      <alignment/>
    </xf>
    <xf numFmtId="1" fontId="5" fillId="0" borderId="37" xfId="0" applyNumberFormat="1" applyFont="1" applyBorder="1" applyAlignment="1">
      <alignment/>
    </xf>
    <xf numFmtId="0" fontId="32" fillId="0" borderId="37" xfId="0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36" applyFont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1" fontId="3" fillId="44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3" fillId="0" borderId="37" xfId="36" applyFont="1" applyBorder="1" applyAlignment="1" applyProtection="1">
      <alignment/>
      <protection/>
    </xf>
    <xf numFmtId="1" fontId="10" fillId="33" borderId="0" xfId="0" applyNumberFormat="1" applyFont="1" applyFill="1" applyBorder="1" applyAlignment="1">
      <alignment horizontal="center" vertical="center"/>
    </xf>
    <xf numFmtId="0" fontId="8" fillId="44" borderId="39" xfId="0" applyFont="1" applyFill="1" applyBorder="1" applyAlignment="1">
      <alignment/>
    </xf>
    <xf numFmtId="0" fontId="8" fillId="45" borderId="39" xfId="0" applyFont="1" applyFill="1" applyBorder="1" applyAlignment="1">
      <alignment/>
    </xf>
    <xf numFmtId="0" fontId="8" fillId="45" borderId="49" xfId="0" applyFont="1" applyFill="1" applyBorder="1" applyAlignment="1">
      <alignment/>
    </xf>
    <xf numFmtId="0" fontId="0" fillId="0" borderId="41" xfId="0" applyBorder="1" applyAlignment="1">
      <alignment horizontal="center"/>
    </xf>
    <xf numFmtId="1" fontId="8" fillId="34" borderId="67" xfId="0" applyNumberFormat="1" applyFont="1" applyFill="1" applyBorder="1" applyAlignment="1">
      <alignment/>
    </xf>
    <xf numFmtId="1" fontId="0" fillId="33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" fontId="11" fillId="35" borderId="68" xfId="0" applyNumberFormat="1" applyFont="1" applyFill="1" applyBorder="1" applyAlignment="1">
      <alignment/>
    </xf>
    <xf numFmtId="0" fontId="11" fillId="36" borderId="68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8" fillId="0" borderId="43" xfId="0" applyFont="1" applyBorder="1" applyAlignment="1">
      <alignment/>
    </xf>
    <xf numFmtId="0" fontId="8" fillId="33" borderId="45" xfId="0" applyFont="1" applyFill="1" applyBorder="1" applyAlignment="1">
      <alignment/>
    </xf>
    <xf numFmtId="0" fontId="8" fillId="43" borderId="69" xfId="0" applyFont="1" applyFill="1" applyBorder="1" applyAlignment="1">
      <alignment/>
    </xf>
    <xf numFmtId="0" fontId="8" fillId="43" borderId="70" xfId="0" applyFont="1" applyFill="1" applyBorder="1" applyAlignment="1">
      <alignment/>
    </xf>
    <xf numFmtId="0" fontId="8" fillId="43" borderId="71" xfId="0" applyFont="1" applyFill="1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72" xfId="0" applyBorder="1" applyAlignment="1">
      <alignment horizontal="center"/>
    </xf>
    <xf numFmtId="1" fontId="0" fillId="0" borderId="73" xfId="0" applyNumberFormat="1" applyBorder="1" applyAlignment="1">
      <alignment/>
    </xf>
    <xf numFmtId="1" fontId="8" fillId="34" borderId="74" xfId="0" applyNumberFormat="1" applyFont="1" applyFill="1" applyBorder="1" applyAlignment="1">
      <alignment/>
    </xf>
    <xf numFmtId="1" fontId="0" fillId="0" borderId="73" xfId="0" applyNumberFormat="1" applyBorder="1" applyAlignment="1">
      <alignment horizontal="center"/>
    </xf>
    <xf numFmtId="1" fontId="0" fillId="33" borderId="73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" fontId="0" fillId="0" borderId="73" xfId="0" applyNumberFormat="1" applyFont="1" applyFill="1" applyBorder="1" applyAlignment="1">
      <alignment horizontal="center"/>
    </xf>
    <xf numFmtId="1" fontId="8" fillId="0" borderId="73" xfId="0" applyNumberFormat="1" applyFont="1" applyFill="1" applyBorder="1" applyAlignment="1">
      <alignment horizontal="center"/>
    </xf>
    <xf numFmtId="0" fontId="8" fillId="0" borderId="75" xfId="0" applyFont="1" applyBorder="1" applyAlignment="1">
      <alignment/>
    </xf>
    <xf numFmtId="1" fontId="8" fillId="0" borderId="75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8" fillId="48" borderId="39" xfId="0" applyFont="1" applyFill="1" applyBorder="1" applyAlignment="1">
      <alignment/>
    </xf>
    <xf numFmtId="0" fontId="8" fillId="48" borderId="0" xfId="0" applyFont="1" applyFill="1" applyBorder="1" applyAlignment="1">
      <alignment/>
    </xf>
    <xf numFmtId="0" fontId="8" fillId="48" borderId="42" xfId="0" applyFont="1" applyFill="1" applyBorder="1" applyAlignment="1">
      <alignment/>
    </xf>
    <xf numFmtId="0" fontId="8" fillId="48" borderId="22" xfId="0" applyFont="1" applyFill="1" applyBorder="1" applyAlignment="1">
      <alignment/>
    </xf>
    <xf numFmtId="0" fontId="8" fillId="48" borderId="44" xfId="0" applyFont="1" applyFill="1" applyBorder="1" applyAlignment="1">
      <alignment/>
    </xf>
    <xf numFmtId="0" fontId="8" fillId="48" borderId="43" xfId="0" applyFont="1" applyFill="1" applyBorder="1" applyAlignment="1">
      <alignment/>
    </xf>
    <xf numFmtId="0" fontId="8" fillId="49" borderId="39" xfId="0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8" fillId="49" borderId="43" xfId="0" applyFont="1" applyFill="1" applyBorder="1" applyAlignment="1">
      <alignment/>
    </xf>
    <xf numFmtId="0" fontId="11" fillId="48" borderId="68" xfId="0" applyFont="1" applyFill="1" applyBorder="1" applyAlignment="1">
      <alignment/>
    </xf>
    <xf numFmtId="0" fontId="8" fillId="48" borderId="0" xfId="0" applyFont="1" applyFill="1" applyAlignment="1">
      <alignment/>
    </xf>
    <xf numFmtId="0" fontId="8" fillId="49" borderId="42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5" fontId="13" fillId="0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1" fontId="12" fillId="0" borderId="77" xfId="0" applyNumberFormat="1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5" fontId="13" fillId="0" borderId="13" xfId="0" applyNumberFormat="1" applyFont="1" applyFill="1" applyBorder="1" applyAlignment="1">
      <alignment vertical="center" wrapText="1"/>
    </xf>
    <xf numFmtId="15" fontId="13" fillId="0" borderId="81" xfId="0" applyNumberFormat="1" applyFont="1" applyFill="1" applyBorder="1" applyAlignment="1">
      <alignment vertical="center" wrapText="1"/>
    </xf>
    <xf numFmtId="15" fontId="13" fillId="0" borderId="82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25" fillId="0" borderId="37" xfId="54" applyFont="1" applyFill="1" applyBorder="1" applyAlignment="1">
      <alignment wrapText="1"/>
      <protection/>
    </xf>
    <xf numFmtId="0" fontId="25" fillId="0" borderId="37" xfId="54" applyFont="1" applyFill="1" applyBorder="1" applyAlignment="1">
      <alignment horizontal="right" wrapText="1"/>
      <protection/>
    </xf>
    <xf numFmtId="0" fontId="42" fillId="0" borderId="0" xfId="0" applyFont="1" applyAlignment="1">
      <alignment/>
    </xf>
    <xf numFmtId="0" fontId="42" fillId="0" borderId="37" xfId="0" applyFont="1" applyBorder="1" applyAlignment="1">
      <alignment/>
    </xf>
    <xf numFmtId="1" fontId="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2" fillId="38" borderId="37" xfId="0" applyFont="1" applyFill="1" applyBorder="1" applyAlignment="1">
      <alignment horizontal="center" vertical="center"/>
    </xf>
    <xf numFmtId="1" fontId="42" fillId="38" borderId="37" xfId="54" applyNumberFormat="1" applyFont="1" applyFill="1" applyBorder="1" applyAlignment="1">
      <alignment horizontal="center" vertical="center" wrapText="1"/>
      <protection/>
    </xf>
    <xf numFmtId="0" fontId="51" fillId="45" borderId="83" xfId="0" applyFont="1" applyFill="1" applyBorder="1" applyAlignment="1">
      <alignment vertical="center"/>
    </xf>
    <xf numFmtId="0" fontId="52" fillId="50" borderId="83" xfId="0" applyFont="1" applyFill="1" applyBorder="1" applyAlignment="1">
      <alignment vertical="center"/>
    </xf>
    <xf numFmtId="0" fontId="53" fillId="51" borderId="83" xfId="0" applyFont="1" applyFill="1" applyBorder="1" applyAlignment="1">
      <alignment vertical="center"/>
    </xf>
    <xf numFmtId="0" fontId="53" fillId="44" borderId="83" xfId="0" applyFont="1" applyFill="1" applyBorder="1" applyAlignment="1">
      <alignment vertical="center"/>
    </xf>
    <xf numFmtId="0" fontId="51" fillId="52" borderId="83" xfId="0" applyFont="1" applyFill="1" applyBorder="1" applyAlignment="1">
      <alignment vertical="center"/>
    </xf>
    <xf numFmtId="0" fontId="52" fillId="53" borderId="83" xfId="0" applyFont="1" applyFill="1" applyBorder="1" applyAlignment="1">
      <alignment vertical="center"/>
    </xf>
    <xf numFmtId="0" fontId="51" fillId="54" borderId="83" xfId="0" applyFont="1" applyFill="1" applyBorder="1" applyAlignment="1">
      <alignment vertical="center"/>
    </xf>
    <xf numFmtId="0" fontId="51" fillId="50" borderId="83" xfId="0" applyFont="1" applyFill="1" applyBorder="1" applyAlignment="1">
      <alignment vertical="center"/>
    </xf>
    <xf numFmtId="0" fontId="25" fillId="0" borderId="84" xfId="54" applyFont="1" applyFill="1" applyBorder="1" applyAlignment="1">
      <alignment wrapText="1"/>
      <protection/>
    </xf>
    <xf numFmtId="0" fontId="25" fillId="0" borderId="84" xfId="54" applyFont="1" applyFill="1" applyBorder="1" applyAlignment="1">
      <alignment horizontal="right" wrapText="1"/>
      <protection/>
    </xf>
    <xf numFmtId="1" fontId="42" fillId="38" borderId="84" xfId="54" applyNumberFormat="1" applyFont="1" applyFill="1" applyBorder="1" applyAlignment="1">
      <alignment horizontal="center" vertical="center" wrapText="1"/>
      <protection/>
    </xf>
    <xf numFmtId="0" fontId="42" fillId="38" borderId="84" xfId="0" applyFont="1" applyFill="1" applyBorder="1" applyAlignment="1">
      <alignment horizontal="center" vertical="center"/>
    </xf>
    <xf numFmtId="0" fontId="51" fillId="54" borderId="37" xfId="0" applyFont="1" applyFill="1" applyBorder="1" applyAlignment="1">
      <alignment vertical="center"/>
    </xf>
    <xf numFmtId="0" fontId="51" fillId="52" borderId="37" xfId="0" applyFont="1" applyFill="1" applyBorder="1" applyAlignment="1">
      <alignment vertical="center"/>
    </xf>
    <xf numFmtId="0" fontId="25" fillId="45" borderId="37" xfId="54" applyFont="1" applyFill="1" applyBorder="1" applyAlignment="1">
      <alignment wrapText="1"/>
      <protection/>
    </xf>
    <xf numFmtId="0" fontId="25" fillId="44" borderId="37" xfId="54" applyFont="1" applyFill="1" applyBorder="1" applyAlignment="1">
      <alignment wrapText="1"/>
      <protection/>
    </xf>
    <xf numFmtId="0" fontId="25" fillId="55" borderId="37" xfId="54" applyFont="1" applyFill="1" applyBorder="1" applyAlignment="1">
      <alignment wrapText="1"/>
      <protection/>
    </xf>
    <xf numFmtId="0" fontId="25" fillId="45" borderId="37" xfId="54" applyFont="1" applyFill="1" applyBorder="1" applyAlignment="1">
      <alignment horizontal="right" wrapText="1"/>
      <protection/>
    </xf>
    <xf numFmtId="1" fontId="42" fillId="45" borderId="37" xfId="54" applyNumberFormat="1" applyFont="1" applyFill="1" applyBorder="1" applyAlignment="1">
      <alignment horizontal="center" vertical="center" wrapText="1"/>
      <protection/>
    </xf>
    <xf numFmtId="0" fontId="42" fillId="45" borderId="37" xfId="0" applyFont="1" applyFill="1" applyBorder="1" applyAlignment="1">
      <alignment horizontal="center" vertical="center"/>
    </xf>
    <xf numFmtId="0" fontId="25" fillId="45" borderId="37" xfId="52" applyFont="1" applyFill="1" applyBorder="1" applyAlignment="1">
      <alignment wrapText="1"/>
      <protection/>
    </xf>
    <xf numFmtId="0" fontId="43" fillId="45" borderId="37" xfId="52" applyFont="1" applyFill="1" applyBorder="1" applyAlignment="1">
      <alignment horizontal="right" wrapText="1"/>
      <protection/>
    </xf>
    <xf numFmtId="166" fontId="8" fillId="0" borderId="0" xfId="0" applyNumberFormat="1" applyFont="1" applyAlignment="1">
      <alignment horizontal="left" vertical="center"/>
    </xf>
    <xf numFmtId="0" fontId="39" fillId="0" borderId="85" xfId="0" applyFont="1" applyBorder="1" applyAlignment="1">
      <alignment vertical="center" wrapText="1"/>
    </xf>
    <xf numFmtId="0" fontId="39" fillId="0" borderId="86" xfId="0" applyFont="1" applyBorder="1" applyAlignment="1">
      <alignment vertical="center" wrapText="1"/>
    </xf>
    <xf numFmtId="0" fontId="39" fillId="0" borderId="87" xfId="0" applyFont="1" applyBorder="1" applyAlignment="1">
      <alignment vertical="center" wrapText="1"/>
    </xf>
    <xf numFmtId="0" fontId="39" fillId="0" borderId="7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77" xfId="0" applyFont="1" applyBorder="1" applyAlignment="1">
      <alignment vertical="center" wrapText="1"/>
    </xf>
    <xf numFmtId="1" fontId="16" fillId="38" borderId="80" xfId="0" applyNumberFormat="1" applyFont="1" applyFill="1" applyBorder="1" applyAlignment="1">
      <alignment horizontal="right"/>
    </xf>
    <xf numFmtId="0" fontId="16" fillId="45" borderId="80" xfId="0" applyFont="1" applyFill="1" applyBorder="1" applyAlignment="1">
      <alignment horizontal="center"/>
    </xf>
    <xf numFmtId="0" fontId="25" fillId="56" borderId="37" xfId="54" applyFont="1" applyFill="1" applyBorder="1" applyAlignment="1">
      <alignment wrapText="1"/>
      <protection/>
    </xf>
    <xf numFmtId="0" fontId="25" fillId="44" borderId="37" xfId="52" applyFont="1" applyFill="1" applyBorder="1" applyAlignment="1">
      <alignment wrapText="1"/>
      <protection/>
    </xf>
    <xf numFmtId="0" fontId="25" fillId="54" borderId="37" xfId="54" applyFont="1" applyFill="1" applyBorder="1" applyAlignment="1">
      <alignment wrapText="1"/>
      <protection/>
    </xf>
    <xf numFmtId="1" fontId="42" fillId="38" borderId="37" xfId="54" applyNumberFormat="1" applyFont="1" applyFill="1" applyBorder="1" applyAlignment="1">
      <alignment horizontal="center" vertical="center" wrapText="1"/>
      <protection/>
    </xf>
    <xf numFmtId="0" fontId="25" fillId="0" borderId="37" xfId="54" applyFont="1" applyFill="1" applyBorder="1" applyAlignment="1">
      <alignment horizontal="right" wrapText="1"/>
      <protection/>
    </xf>
    <xf numFmtId="0" fontId="42" fillId="44" borderId="37" xfId="0" applyFont="1" applyFill="1" applyBorder="1" applyAlignment="1">
      <alignment/>
    </xf>
    <xf numFmtId="0" fontId="25" fillId="44" borderId="83" xfId="54" applyFont="1" applyFill="1" applyBorder="1" applyAlignment="1">
      <alignment wrapText="1"/>
      <protection/>
    </xf>
    <xf numFmtId="0" fontId="25" fillId="0" borderId="0" xfId="54" applyFont="1" applyFill="1" applyBorder="1" applyAlignment="1">
      <alignment wrapText="1"/>
      <protection/>
    </xf>
    <xf numFmtId="0" fontId="51" fillId="45" borderId="37" xfId="0" applyFont="1" applyFill="1" applyBorder="1" applyAlignment="1">
      <alignment vertical="center"/>
    </xf>
    <xf numFmtId="0" fontId="53" fillId="44" borderId="37" xfId="0" applyFont="1" applyFill="1" applyBorder="1" applyAlignment="1">
      <alignment vertical="center"/>
    </xf>
    <xf numFmtId="0" fontId="25" fillId="38" borderId="37" xfId="54" applyFont="1" applyFill="1" applyBorder="1" applyAlignment="1">
      <alignment wrapText="1"/>
      <protection/>
    </xf>
    <xf numFmtId="0" fontId="42" fillId="0" borderId="37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" fontId="0" fillId="38" borderId="37" xfId="0" applyNumberFormat="1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17" fontId="0" fillId="38" borderId="37" xfId="0" applyNumberFormat="1" applyFill="1" applyBorder="1" applyAlignment="1">
      <alignment horizontal="center"/>
    </xf>
    <xf numFmtId="16" fontId="0" fillId="38" borderId="37" xfId="0" applyNumberFormat="1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17" fontId="0" fillId="38" borderId="37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4" fontId="0" fillId="38" borderId="0" xfId="0" applyNumberFormat="1" applyFont="1" applyFill="1" applyAlignment="1">
      <alignment/>
    </xf>
    <xf numFmtId="0" fontId="0" fillId="38" borderId="0" xfId="0" applyFont="1" applyFill="1" applyAlignment="1">
      <alignment horizontal="center"/>
    </xf>
    <xf numFmtId="49" fontId="0" fillId="45" borderId="37" xfId="0" applyNumberFormat="1" applyFill="1" applyBorder="1" applyAlignment="1">
      <alignment horizontal="center"/>
    </xf>
    <xf numFmtId="49" fontId="0" fillId="45" borderId="37" xfId="0" applyNumberFormat="1" applyFont="1" applyFill="1" applyBorder="1" applyAlignment="1">
      <alignment horizontal="center"/>
    </xf>
    <xf numFmtId="183" fontId="0" fillId="0" borderId="88" xfId="0" applyNumberFormat="1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77" xfId="0" applyFont="1" applyBorder="1" applyAlignment="1">
      <alignment horizontal="center"/>
    </xf>
    <xf numFmtId="182" fontId="12" fillId="0" borderId="80" xfId="0" applyNumberFormat="1" applyFont="1" applyBorder="1" applyAlignment="1">
      <alignment horizontal="center"/>
    </xf>
    <xf numFmtId="15" fontId="16" fillId="0" borderId="80" xfId="0" applyNumberFormat="1" applyFont="1" applyFill="1" applyBorder="1" applyAlignment="1">
      <alignment horizontal="center"/>
    </xf>
    <xf numFmtId="182" fontId="0" fillId="0" borderId="80" xfId="0" applyNumberFormat="1" applyFont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168" fontId="9" fillId="57" borderId="89" xfId="0" applyNumberFormat="1" applyFont="1" applyFill="1" applyBorder="1" applyAlignment="1">
      <alignment horizontal="center" vertical="center"/>
    </xf>
    <xf numFmtId="0" fontId="9" fillId="57" borderId="89" xfId="0" applyFont="1" applyFill="1" applyBorder="1" applyAlignment="1">
      <alignment horizontal="center" vertical="center"/>
    </xf>
    <xf numFmtId="168" fontId="9" fillId="58" borderId="89" xfId="0" applyNumberFormat="1" applyFont="1" applyFill="1" applyBorder="1" applyAlignment="1">
      <alignment horizontal="center" vertical="center"/>
    </xf>
    <xf numFmtId="0" fontId="21" fillId="44" borderId="89" xfId="0" applyFont="1" applyFill="1" applyBorder="1" applyAlignment="1">
      <alignment horizontal="left" vertical="center"/>
    </xf>
    <xf numFmtId="0" fontId="25" fillId="59" borderId="37" xfId="54" applyFont="1" applyFill="1" applyBorder="1" applyAlignment="1">
      <alignment wrapText="1"/>
      <protection/>
    </xf>
    <xf numFmtId="0" fontId="42" fillId="59" borderId="37" xfId="0" applyFont="1" applyFill="1" applyBorder="1" applyAlignment="1">
      <alignment/>
    </xf>
    <xf numFmtId="0" fontId="56" fillId="45" borderId="37" xfId="54" applyFont="1" applyFill="1" applyBorder="1" applyAlignment="1">
      <alignment wrapText="1"/>
      <protection/>
    </xf>
    <xf numFmtId="0" fontId="53" fillId="51" borderId="37" xfId="0" applyFont="1" applyFill="1" applyBorder="1" applyAlignment="1">
      <alignment vertical="center"/>
    </xf>
    <xf numFmtId="183" fontId="0" fillId="44" borderId="37" xfId="0" applyNumberFormat="1" applyFill="1" applyBorder="1" applyAlignment="1">
      <alignment horizontal="center"/>
    </xf>
    <xf numFmtId="16" fontId="0" fillId="38" borderId="37" xfId="0" applyNumberFormat="1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1" fontId="42" fillId="44" borderId="37" xfId="54" applyNumberFormat="1" applyFont="1" applyFill="1" applyBorder="1" applyAlignment="1">
      <alignment horizontal="center" vertical="center" wrapText="1"/>
      <protection/>
    </xf>
    <xf numFmtId="0" fontId="25" fillId="44" borderId="37" xfId="54" applyFont="1" applyFill="1" applyBorder="1" applyAlignment="1">
      <alignment horizontal="right" wrapText="1"/>
      <protection/>
    </xf>
    <xf numFmtId="0" fontId="42" fillId="44" borderId="0" xfId="0" applyFont="1" applyFill="1" applyAlignment="1">
      <alignment/>
    </xf>
    <xf numFmtId="0" fontId="42" fillId="44" borderId="37" xfId="0" applyFont="1" applyFill="1" applyBorder="1" applyAlignment="1">
      <alignment horizontal="center" vertical="center"/>
    </xf>
    <xf numFmtId="0" fontId="25" fillId="0" borderId="37" xfId="54" applyFont="1" applyFill="1" applyBorder="1" applyAlignment="1">
      <alignment wrapText="1"/>
      <protection/>
    </xf>
    <xf numFmtId="0" fontId="25" fillId="0" borderId="90" xfId="54" applyFont="1" applyFill="1" applyBorder="1" applyAlignment="1">
      <alignment wrapText="1"/>
      <protection/>
    </xf>
    <xf numFmtId="0" fontId="42" fillId="0" borderId="35" xfId="0" applyFont="1" applyBorder="1" applyAlignment="1">
      <alignment wrapText="1"/>
    </xf>
    <xf numFmtId="0" fontId="42" fillId="0" borderId="37" xfId="0" applyFont="1" applyBorder="1" applyAlignment="1">
      <alignment wrapText="1"/>
    </xf>
    <xf numFmtId="1" fontId="42" fillId="45" borderId="84" xfId="54" applyNumberFormat="1" applyFont="1" applyFill="1" applyBorder="1" applyAlignment="1">
      <alignment horizontal="center" vertical="center" wrapText="1"/>
      <protection/>
    </xf>
    <xf numFmtId="0" fontId="42" fillId="45" borderId="84" xfId="0" applyFont="1" applyFill="1" applyBorder="1" applyAlignment="1">
      <alignment horizontal="center" vertical="center"/>
    </xf>
    <xf numFmtId="0" fontId="3" fillId="0" borderId="37" xfId="36" applyFont="1" applyBorder="1" applyAlignment="1" applyProtection="1">
      <alignment/>
      <protection/>
    </xf>
    <xf numFmtId="0" fontId="25" fillId="0" borderId="89" xfId="54" applyFont="1" applyFill="1" applyBorder="1" applyAlignment="1">
      <alignment wrapText="1"/>
      <protection/>
    </xf>
    <xf numFmtId="0" fontId="25" fillId="38" borderId="37" xfId="53" applyFont="1" applyFill="1" applyBorder="1" applyAlignment="1">
      <alignment wrapText="1"/>
      <protection/>
    </xf>
    <xf numFmtId="0" fontId="42" fillId="44" borderId="89" xfId="0" applyFont="1" applyFill="1" applyBorder="1" applyAlignment="1">
      <alignment/>
    </xf>
    <xf numFmtId="0" fontId="25" fillId="0" borderId="35" xfId="54" applyFont="1" applyFill="1" applyBorder="1" applyAlignment="1">
      <alignment wrapText="1"/>
      <protection/>
    </xf>
    <xf numFmtId="0" fontId="51" fillId="54" borderId="84" xfId="0" applyFont="1" applyFill="1" applyBorder="1" applyAlignment="1">
      <alignment vertical="center"/>
    </xf>
    <xf numFmtId="0" fontId="51" fillId="45" borderId="84" xfId="0" applyFont="1" applyFill="1" applyBorder="1" applyAlignment="1">
      <alignment vertical="center"/>
    </xf>
    <xf numFmtId="0" fontId="53" fillId="51" borderId="84" xfId="0" applyFont="1" applyFill="1" applyBorder="1" applyAlignment="1">
      <alignment vertical="center"/>
    </xf>
    <xf numFmtId="0" fontId="42" fillId="38" borderId="0" xfId="0" applyFont="1" applyFill="1" applyAlignment="1">
      <alignment horizontal="center" vertical="center"/>
    </xf>
    <xf numFmtId="0" fontId="2" fillId="0" borderId="91" xfId="0" applyFont="1" applyFill="1" applyBorder="1" applyAlignment="1">
      <alignment vertical="center"/>
    </xf>
    <xf numFmtId="15" fontId="57" fillId="0" borderId="91" xfId="0" applyNumberFormat="1" applyFont="1" applyFill="1" applyBorder="1" applyAlignment="1">
      <alignment vertical="center"/>
    </xf>
    <xf numFmtId="0" fontId="57" fillId="0" borderId="91" xfId="0" applyFont="1" applyFill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57" fillId="0" borderId="91" xfId="0" applyFont="1" applyBorder="1" applyAlignment="1">
      <alignment vertical="center"/>
    </xf>
    <xf numFmtId="15" fontId="2" fillId="0" borderId="91" xfId="0" applyNumberFormat="1" applyFont="1" applyFill="1" applyBorder="1" applyAlignment="1">
      <alignment vertical="center"/>
    </xf>
    <xf numFmtId="0" fontId="2" fillId="0" borderId="9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center" vertical="top" wrapText="1"/>
    </xf>
    <xf numFmtId="19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38" borderId="37" xfId="0" applyFill="1" applyBorder="1" applyAlignment="1">
      <alignment/>
    </xf>
    <xf numFmtId="0" fontId="0" fillId="0" borderId="0" xfId="0" applyAlignment="1">
      <alignment vertical="top" wrapText="1" readingOrder="1"/>
    </xf>
    <xf numFmtId="0" fontId="3" fillId="38" borderId="0" xfId="0" applyFont="1" applyFill="1" applyBorder="1" applyAlignment="1">
      <alignment/>
    </xf>
    <xf numFmtId="0" fontId="2" fillId="0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15" fontId="57" fillId="0" borderId="92" xfId="0" applyNumberFormat="1" applyFont="1" applyFill="1" applyBorder="1" applyAlignment="1">
      <alignment vertical="center"/>
    </xf>
    <xf numFmtId="15" fontId="57" fillId="0" borderId="93" xfId="0" applyNumberFormat="1" applyFont="1" applyFill="1" applyBorder="1" applyAlignment="1">
      <alignment vertical="center"/>
    </xf>
    <xf numFmtId="0" fontId="57" fillId="0" borderId="92" xfId="0" applyFont="1" applyFill="1" applyBorder="1" applyAlignment="1">
      <alignment vertical="center"/>
    </xf>
    <xf numFmtId="0" fontId="57" fillId="0" borderId="93" xfId="0" applyFont="1" applyFill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57" fillId="0" borderId="92" xfId="0" applyFont="1" applyBorder="1" applyAlignment="1">
      <alignment vertical="center"/>
    </xf>
    <xf numFmtId="0" fontId="57" fillId="0" borderId="93" xfId="0" applyFont="1" applyBorder="1" applyAlignment="1">
      <alignment vertical="center"/>
    </xf>
    <xf numFmtId="15" fontId="2" fillId="0" borderId="92" xfId="0" applyNumberFormat="1" applyFont="1" applyFill="1" applyBorder="1" applyAlignment="1">
      <alignment vertical="center"/>
    </xf>
    <xf numFmtId="15" fontId="2" fillId="0" borderId="93" xfId="0" applyNumberFormat="1" applyFont="1" applyFill="1" applyBorder="1" applyAlignment="1">
      <alignment vertical="center"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15" fontId="57" fillId="38" borderId="91" xfId="0" applyNumberFormat="1" applyFont="1" applyFill="1" applyBorder="1" applyAlignment="1">
      <alignment vertical="center"/>
    </xf>
    <xf numFmtId="0" fontId="57" fillId="38" borderId="91" xfId="0" applyFont="1" applyFill="1" applyBorder="1" applyAlignment="1">
      <alignment vertical="center"/>
    </xf>
    <xf numFmtId="0" fontId="2" fillId="38" borderId="91" xfId="0" applyFont="1" applyFill="1" applyBorder="1" applyAlignment="1">
      <alignment vertical="center"/>
    </xf>
    <xf numFmtId="15" fontId="2" fillId="38" borderId="91" xfId="0" applyNumberFormat="1" applyFont="1" applyFill="1" applyBorder="1" applyAlignment="1">
      <alignment vertical="center"/>
    </xf>
    <xf numFmtId="0" fontId="2" fillId="38" borderId="91" xfId="0" applyFont="1" applyFill="1" applyBorder="1" applyAlignment="1">
      <alignment/>
    </xf>
    <xf numFmtId="183" fontId="0" fillId="38" borderId="0" xfId="0" applyNumberFormat="1" applyFill="1" applyBorder="1" applyAlignment="1">
      <alignment horizontal="center"/>
    </xf>
    <xf numFmtId="0" fontId="0" fillId="38" borderId="84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83" fontId="0" fillId="38" borderId="37" xfId="0" applyNumberFormat="1" applyFill="1" applyBorder="1" applyAlignment="1">
      <alignment horizontal="center"/>
    </xf>
    <xf numFmtId="183" fontId="0" fillId="45" borderId="37" xfId="0" applyNumberFormat="1" applyFill="1" applyBorder="1" applyAlignment="1">
      <alignment horizontal="center"/>
    </xf>
    <xf numFmtId="16" fontId="0" fillId="0" borderId="0" xfId="0" applyNumberFormat="1" applyFont="1" applyAlignment="1">
      <alignment/>
    </xf>
    <xf numFmtId="0" fontId="0" fillId="0" borderId="94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16" fillId="45" borderId="96" xfId="0" applyFont="1" applyFill="1" applyBorder="1" applyAlignment="1">
      <alignment horizontal="center"/>
    </xf>
    <xf numFmtId="1" fontId="16" fillId="38" borderId="96" xfId="0" applyNumberFormat="1" applyFont="1" applyFill="1" applyBorder="1" applyAlignment="1">
      <alignment horizontal="right"/>
    </xf>
    <xf numFmtId="0" fontId="57" fillId="38" borderId="97" xfId="0" applyFont="1" applyFill="1" applyBorder="1" applyAlignment="1">
      <alignment vertical="center"/>
    </xf>
    <xf numFmtId="0" fontId="16" fillId="0" borderId="96" xfId="51" applyFont="1" applyFill="1" applyBorder="1" applyAlignment="1">
      <alignment horizontal="center" vertical="center" wrapText="1"/>
      <protection/>
    </xf>
    <xf numFmtId="1" fontId="12" fillId="0" borderId="98" xfId="0" applyNumberFormat="1" applyFont="1" applyBorder="1" applyAlignment="1">
      <alignment horizontal="center" vertical="center"/>
    </xf>
    <xf numFmtId="15" fontId="1" fillId="0" borderId="91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14" fontId="0" fillId="45" borderId="37" xfId="0" applyNumberFormat="1" applyFill="1" applyBorder="1" applyAlignment="1">
      <alignment horizontal="center"/>
    </xf>
    <xf numFmtId="0" fontId="12" fillId="38" borderId="0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6" fillId="38" borderId="96" xfId="51" applyFont="1" applyFill="1" applyBorder="1" applyAlignment="1">
      <alignment horizontal="center" vertical="center" wrapText="1"/>
      <protection/>
    </xf>
    <xf numFmtId="0" fontId="16" fillId="45" borderId="99" xfId="0" applyFont="1" applyFill="1" applyBorder="1" applyAlignment="1">
      <alignment horizontal="center"/>
    </xf>
    <xf numFmtId="1" fontId="16" fillId="38" borderId="99" xfId="0" applyNumberFormat="1" applyFont="1" applyFill="1" applyBorder="1" applyAlignment="1">
      <alignment horizontal="right"/>
    </xf>
    <xf numFmtId="0" fontId="8" fillId="0" borderId="89" xfId="0" applyFont="1" applyFill="1" applyBorder="1" applyAlignment="1">
      <alignment/>
    </xf>
    <xf numFmtId="0" fontId="6" fillId="60" borderId="0" xfId="0" applyFont="1" applyFill="1" applyBorder="1" applyAlignment="1">
      <alignment horizontal="center" vertical="top" wrapText="1"/>
    </xf>
    <xf numFmtId="9" fontId="12" fillId="33" borderId="77" xfId="0" applyNumberFormat="1" applyFont="1" applyFill="1" applyBorder="1" applyAlignment="1">
      <alignment vertical="center"/>
    </xf>
    <xf numFmtId="1" fontId="9" fillId="0" borderId="100" xfId="0" applyNumberFormat="1" applyFont="1" applyBorder="1" applyAlignment="1">
      <alignment horizontal="center" vertical="center"/>
    </xf>
    <xf numFmtId="168" fontId="9" fillId="46" borderId="89" xfId="0" applyNumberFormat="1" applyFont="1" applyFill="1" applyBorder="1" applyAlignment="1">
      <alignment horizontal="center" vertical="center"/>
    </xf>
    <xf numFmtId="168" fontId="9" fillId="61" borderId="89" xfId="0" applyNumberFormat="1" applyFont="1" applyFill="1" applyBorder="1" applyAlignment="1">
      <alignment horizontal="center" vertical="center"/>
    </xf>
    <xf numFmtId="0" fontId="16" fillId="38" borderId="96" xfId="0" applyFont="1" applyFill="1" applyBorder="1" applyAlignment="1">
      <alignment horizontal="center"/>
    </xf>
    <xf numFmtId="0" fontId="16" fillId="38" borderId="80" xfId="0" applyFont="1" applyFill="1" applyBorder="1" applyAlignment="1">
      <alignment horizontal="center"/>
    </xf>
    <xf numFmtId="182" fontId="0" fillId="45" borderId="80" xfId="0" applyNumberFormat="1" applyFont="1" applyFill="1" applyBorder="1" applyAlignment="1">
      <alignment horizontal="center"/>
    </xf>
    <xf numFmtId="15" fontId="5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182" fontId="0" fillId="38" borderId="0" xfId="0" applyNumberFormat="1" applyFont="1" applyFill="1" applyBorder="1" applyAlignment="1">
      <alignment horizontal="center"/>
    </xf>
    <xf numFmtId="182" fontId="12" fillId="38" borderId="0" xfId="0" applyNumberFormat="1" applyFont="1" applyFill="1" applyBorder="1" applyAlignment="1">
      <alignment horizontal="center"/>
    </xf>
    <xf numFmtId="15" fontId="16" fillId="38" borderId="0" xfId="0" applyNumberFormat="1" applyFont="1" applyFill="1" applyBorder="1" applyAlignment="1">
      <alignment horizontal="center"/>
    </xf>
    <xf numFmtId="15" fontId="8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 vertical="center"/>
    </xf>
    <xf numFmtId="0" fontId="16" fillId="38" borderId="0" xfId="0" applyFont="1" applyFill="1" applyBorder="1" applyAlignment="1">
      <alignment horizontal="center"/>
    </xf>
    <xf numFmtId="15" fontId="57" fillId="38" borderId="0" xfId="0" applyNumberFormat="1" applyFont="1" applyFill="1" applyBorder="1" applyAlignment="1">
      <alignment vertical="center"/>
    </xf>
    <xf numFmtId="0" fontId="57" fillId="38" borderId="0" xfId="0" applyFont="1" applyFill="1" applyBorder="1" applyAlignment="1">
      <alignment vertical="center"/>
    </xf>
    <xf numFmtId="15" fontId="8" fillId="33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15" fontId="2" fillId="38" borderId="0" xfId="0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9" fillId="46" borderId="89" xfId="0" applyFont="1" applyFill="1" applyBorder="1" applyAlignment="1">
      <alignment horizontal="center" vertical="center"/>
    </xf>
    <xf numFmtId="15" fontId="8" fillId="0" borderId="80" xfId="0" applyNumberFormat="1" applyFont="1" applyFill="1" applyBorder="1" applyAlignment="1">
      <alignment horizontal="left"/>
    </xf>
    <xf numFmtId="0" fontId="57" fillId="0" borderId="80" xfId="0" applyFont="1" applyFill="1" applyBorder="1" applyAlignment="1">
      <alignment horizontal="left" vertical="center"/>
    </xf>
    <xf numFmtId="15" fontId="16" fillId="0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49" fontId="0" fillId="45" borderId="83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83" xfId="0" applyNumberFormat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168" fontId="9" fillId="61" borderId="0" xfId="0" applyNumberFormat="1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vertical="center" wrapText="1"/>
    </xf>
    <xf numFmtId="0" fontId="58" fillId="62" borderId="14" xfId="0" applyFont="1" applyFill="1" applyBorder="1" applyAlignment="1">
      <alignment/>
    </xf>
    <xf numFmtId="0" fontId="58" fillId="62" borderId="22" xfId="0" applyFont="1" applyFill="1" applyBorder="1" applyAlignment="1">
      <alignment/>
    </xf>
    <xf numFmtId="0" fontId="8" fillId="62" borderId="0" xfId="0" applyFont="1" applyFill="1" applyAlignment="1">
      <alignment/>
    </xf>
    <xf numFmtId="0" fontId="8" fillId="38" borderId="0" xfId="0" applyFont="1" applyFill="1" applyAlignment="1">
      <alignment/>
    </xf>
    <xf numFmtId="0" fontId="11" fillId="62" borderId="18" xfId="0" applyFont="1" applyFill="1" applyBorder="1" applyAlignment="1">
      <alignment/>
    </xf>
    <xf numFmtId="0" fontId="8" fillId="38" borderId="39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8" borderId="42" xfId="0" applyFont="1" applyFill="1" applyBorder="1" applyAlignment="1">
      <alignment/>
    </xf>
    <xf numFmtId="0" fontId="8" fillId="38" borderId="21" xfId="0" applyFont="1" applyFill="1" applyBorder="1" applyAlignment="1">
      <alignment/>
    </xf>
    <xf numFmtId="0" fontId="11" fillId="62" borderId="18" xfId="0" applyFont="1" applyFill="1" applyBorder="1" applyAlignment="1">
      <alignment/>
    </xf>
    <xf numFmtId="0" fontId="8" fillId="62" borderId="22" xfId="0" applyFont="1" applyFill="1" applyBorder="1" applyAlignment="1">
      <alignment/>
    </xf>
    <xf numFmtId="0" fontId="8" fillId="62" borderId="14" xfId="0" applyFont="1" applyFill="1" applyBorder="1" applyAlignment="1">
      <alignment/>
    </xf>
    <xf numFmtId="0" fontId="48" fillId="44" borderId="0" xfId="54" applyFont="1" applyFill="1" applyBorder="1" applyAlignment="1">
      <alignment wrapText="1"/>
      <protection/>
    </xf>
    <xf numFmtId="0" fontId="48" fillId="0" borderId="0" xfId="54" applyFont="1" applyFill="1" applyBorder="1" applyAlignment="1">
      <alignment wrapText="1"/>
      <protection/>
    </xf>
    <xf numFmtId="0" fontId="49" fillId="53" borderId="0" xfId="0" applyFont="1" applyFill="1" applyAlignment="1">
      <alignment vertical="center"/>
    </xf>
    <xf numFmtId="1" fontId="49" fillId="38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Border="1" applyAlignment="1">
      <alignment horizontal="right" wrapText="1"/>
      <protection/>
    </xf>
    <xf numFmtId="0" fontId="49" fillId="38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16" fillId="38" borderId="101" xfId="51" applyFont="1" applyFill="1" applyBorder="1" applyAlignment="1">
      <alignment horizontal="center" vertical="center" wrapText="1"/>
      <protection/>
    </xf>
    <xf numFmtId="0" fontId="12" fillId="45" borderId="102" xfId="0" applyFont="1" applyFill="1" applyBorder="1" applyAlignment="1">
      <alignment horizontal="center" vertical="center"/>
    </xf>
    <xf numFmtId="0" fontId="15" fillId="45" borderId="103" xfId="0" applyFont="1" applyFill="1" applyBorder="1" applyAlignment="1">
      <alignment horizontal="center" vertical="center"/>
    </xf>
    <xf numFmtId="0" fontId="12" fillId="45" borderId="104" xfId="0" applyFont="1" applyFill="1" applyBorder="1" applyAlignment="1">
      <alignment horizontal="center" vertical="center"/>
    </xf>
    <xf numFmtId="0" fontId="44" fillId="45" borderId="105" xfId="0" applyFont="1" applyFill="1" applyBorder="1" applyAlignment="1">
      <alignment vertical="center"/>
    </xf>
    <xf numFmtId="0" fontId="16" fillId="38" borderId="99" xfId="0" applyFont="1" applyFill="1" applyBorder="1" applyAlignment="1">
      <alignment horizontal="center"/>
    </xf>
    <xf numFmtId="0" fontId="12" fillId="38" borderId="106" xfId="0" applyFont="1" applyFill="1" applyBorder="1" applyAlignment="1">
      <alignment horizontal="center" vertical="center"/>
    </xf>
    <xf numFmtId="0" fontId="44" fillId="38" borderId="107" xfId="0" applyFont="1" applyFill="1" applyBorder="1" applyAlignment="1">
      <alignment vertical="center"/>
    </xf>
    <xf numFmtId="0" fontId="2" fillId="38" borderId="97" xfId="0" applyFont="1" applyFill="1" applyBorder="1" applyAlignment="1">
      <alignment vertical="center"/>
    </xf>
    <xf numFmtId="0" fontId="12" fillId="63" borderId="102" xfId="0" applyFont="1" applyFill="1" applyBorder="1" applyAlignment="1">
      <alignment horizontal="center" vertical="center"/>
    </xf>
    <xf numFmtId="0" fontId="15" fillId="63" borderId="103" xfId="0" applyFont="1" applyFill="1" applyBorder="1" applyAlignment="1">
      <alignment horizontal="center" vertical="center"/>
    </xf>
    <xf numFmtId="15" fontId="57" fillId="63" borderId="91" xfId="0" applyNumberFormat="1" applyFont="1" applyFill="1" applyBorder="1" applyAlignment="1">
      <alignment vertical="center"/>
    </xf>
    <xf numFmtId="0" fontId="2" fillId="63" borderId="91" xfId="0" applyFont="1" applyFill="1" applyBorder="1" applyAlignment="1">
      <alignment vertical="center"/>
    </xf>
    <xf numFmtId="0" fontId="57" fillId="63" borderId="91" xfId="0" applyFont="1" applyFill="1" applyBorder="1" applyAlignment="1">
      <alignment vertical="center"/>
    </xf>
    <xf numFmtId="0" fontId="0" fillId="0" borderId="108" xfId="0" applyBorder="1" applyAlignment="1">
      <alignment horizontal="left"/>
    </xf>
    <xf numFmtId="0" fontId="49" fillId="0" borderId="0" xfId="0" applyFont="1" applyAlignment="1">
      <alignment/>
    </xf>
    <xf numFmtId="0" fontId="58" fillId="47" borderId="80" xfId="0" applyFont="1" applyFill="1" applyBorder="1" applyAlignment="1">
      <alignment horizontal="center"/>
    </xf>
    <xf numFmtId="0" fontId="58" fillId="47" borderId="91" xfId="0" applyFont="1" applyFill="1" applyBorder="1" applyAlignment="1">
      <alignment horizontal="center"/>
    </xf>
    <xf numFmtId="0" fontId="111" fillId="0" borderId="0" xfId="0" applyFont="1" applyAlignment="1">
      <alignment/>
    </xf>
    <xf numFmtId="2" fontId="0" fillId="0" borderId="63" xfId="0" applyNumberForma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8" fillId="4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15" fontId="37" fillId="0" borderId="0" xfId="36" applyNumberFormat="1" applyFont="1" applyFill="1" applyAlignment="1" applyProtection="1">
      <alignment/>
      <protection/>
    </xf>
    <xf numFmtId="0" fontId="97" fillId="0" borderId="0" xfId="36" applyBorder="1" applyAlignment="1" applyProtection="1">
      <alignment/>
      <protection/>
    </xf>
    <xf numFmtId="0" fontId="64" fillId="0" borderId="37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1" fontId="63" fillId="0" borderId="37" xfId="0" applyNumberFormat="1" applyFont="1" applyBorder="1" applyAlignment="1">
      <alignment horizontal="center"/>
    </xf>
    <xf numFmtId="0" fontId="63" fillId="34" borderId="37" xfId="0" applyFont="1" applyFill="1" applyBorder="1" applyAlignment="1">
      <alignment horizontal="center"/>
    </xf>
    <xf numFmtId="0" fontId="60" fillId="64" borderId="37" xfId="57" applyFont="1" applyFill="1" applyBorder="1" applyAlignment="1">
      <alignment horizontal="center"/>
      <protection/>
    </xf>
    <xf numFmtId="0" fontId="63" fillId="37" borderId="37" xfId="56" applyFont="1" applyFill="1" applyBorder="1" applyAlignment="1">
      <alignment horizontal="center" vertical="center"/>
      <protection/>
    </xf>
    <xf numFmtId="0" fontId="64" fillId="0" borderId="37" xfId="0" applyFont="1" applyFill="1" applyBorder="1" applyAlignment="1">
      <alignment/>
    </xf>
    <xf numFmtId="0" fontId="63" fillId="65" borderId="37" xfId="0" applyFont="1" applyFill="1" applyBorder="1" applyAlignment="1">
      <alignment horizontal="center"/>
    </xf>
    <xf numFmtId="0" fontId="65" fillId="66" borderId="37" xfId="57" applyFont="1" applyFill="1" applyBorder="1" applyAlignment="1">
      <alignment horizontal="center"/>
      <protection/>
    </xf>
    <xf numFmtId="0" fontId="64" fillId="47" borderId="37" xfId="0" applyFont="1" applyFill="1" applyBorder="1" applyAlignment="1">
      <alignment horizontal="center"/>
    </xf>
    <xf numFmtId="0" fontId="48" fillId="47" borderId="37" xfId="57" applyFont="1" applyFill="1" applyBorder="1" applyAlignment="1">
      <alignment wrapText="1"/>
      <protection/>
    </xf>
    <xf numFmtId="2" fontId="48" fillId="47" borderId="37" xfId="57" applyNumberFormat="1" applyFont="1" applyFill="1" applyBorder="1" applyAlignment="1">
      <alignment horizontal="right" wrapText="1"/>
      <protection/>
    </xf>
    <xf numFmtId="0" fontId="48" fillId="47" borderId="37" xfId="57" applyFont="1" applyFill="1" applyBorder="1" applyAlignment="1">
      <alignment horizontal="right" wrapText="1"/>
      <protection/>
    </xf>
    <xf numFmtId="0" fontId="48" fillId="0" borderId="37" xfId="58" applyFont="1" applyFill="1" applyBorder="1" applyAlignment="1">
      <alignment wrapText="1"/>
      <protection/>
    </xf>
    <xf numFmtId="0" fontId="48" fillId="0" borderId="37" xfId="58" applyFont="1" applyFill="1" applyBorder="1" applyAlignment="1">
      <alignment horizontal="right" wrapText="1"/>
      <protection/>
    </xf>
    <xf numFmtId="0" fontId="66" fillId="0" borderId="37" xfId="57" applyFont="1" applyFill="1" applyBorder="1" applyAlignment="1">
      <alignment wrapText="1"/>
      <protection/>
    </xf>
    <xf numFmtId="0" fontId="48" fillId="0" borderId="37" xfId="57" applyFont="1" applyFill="1" applyBorder="1" applyAlignment="1">
      <alignment wrapText="1"/>
      <protection/>
    </xf>
    <xf numFmtId="0" fontId="48" fillId="0" borderId="37" xfId="57" applyFont="1" applyFill="1" applyBorder="1" applyAlignment="1">
      <alignment horizontal="right" wrapText="1"/>
      <protection/>
    </xf>
    <xf numFmtId="0" fontId="60" fillId="67" borderId="37" xfId="57" applyFont="1" applyFill="1" applyBorder="1" applyAlignment="1">
      <alignment horizontal="center"/>
      <protection/>
    </xf>
    <xf numFmtId="0" fontId="63" fillId="68" borderId="37" xfId="0" applyFont="1" applyFill="1" applyBorder="1" applyAlignment="1">
      <alignment vertical="center" textRotation="255" wrapText="1"/>
    </xf>
    <xf numFmtId="1" fontId="63" fillId="34" borderId="37" xfId="0" applyNumberFormat="1" applyFont="1" applyFill="1" applyBorder="1" applyAlignment="1">
      <alignment/>
    </xf>
    <xf numFmtId="0" fontId="66" fillId="0" borderId="37" xfId="57" applyFont="1" applyFill="1" applyBorder="1" applyAlignment="1">
      <alignment horizontal="center" wrapText="1"/>
      <protection/>
    </xf>
    <xf numFmtId="0" fontId="66" fillId="0" borderId="37" xfId="57" applyFont="1" applyFill="1" applyBorder="1" applyAlignment="1">
      <alignment horizontal="right" wrapText="1"/>
      <protection/>
    </xf>
    <xf numFmtId="0" fontId="67" fillId="0" borderId="37" xfId="57" applyFont="1" applyFill="1" applyBorder="1" applyAlignment="1">
      <alignment wrapText="1"/>
      <protection/>
    </xf>
    <xf numFmtId="0" fontId="10" fillId="69" borderId="86" xfId="0" applyFont="1" applyFill="1" applyBorder="1" applyAlignment="1">
      <alignment vertical="center" wrapText="1"/>
    </xf>
    <xf numFmtId="0" fontId="0" fillId="63" borderId="0" xfId="0" applyFont="1" applyFill="1" applyBorder="1" applyAlignment="1">
      <alignment horizontal="center"/>
    </xf>
    <xf numFmtId="182" fontId="0" fillId="63" borderId="80" xfId="0" applyNumberFormat="1" applyFont="1" applyFill="1" applyBorder="1" applyAlignment="1">
      <alignment horizontal="center"/>
    </xf>
    <xf numFmtId="182" fontId="0" fillId="63" borderId="0" xfId="0" applyNumberFormat="1" applyFont="1" applyFill="1" applyBorder="1" applyAlignment="1">
      <alignment horizontal="center"/>
    </xf>
    <xf numFmtId="0" fontId="0" fillId="63" borderId="109" xfId="0" applyFont="1" applyFill="1" applyBorder="1" applyAlignment="1">
      <alignment horizontal="center"/>
    </xf>
    <xf numFmtId="0" fontId="8" fillId="70" borderId="80" xfId="0" applyFont="1" applyFill="1" applyBorder="1" applyAlignment="1">
      <alignment horizontal="left"/>
    </xf>
    <xf numFmtId="15" fontId="8" fillId="70" borderId="80" xfId="0" applyNumberFormat="1" applyFont="1" applyFill="1" applyBorder="1" applyAlignment="1">
      <alignment horizontal="left"/>
    </xf>
    <xf numFmtId="0" fontId="8" fillId="0" borderId="8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25" fillId="0" borderId="110" xfId="55" applyFont="1" applyFill="1" applyBorder="1" applyAlignment="1">
      <alignment wrapText="1"/>
      <protection/>
    </xf>
    <xf numFmtId="1" fontId="25" fillId="0" borderId="110" xfId="55" applyNumberFormat="1" applyFont="1" applyFill="1" applyBorder="1" applyAlignment="1">
      <alignment horizontal="right" wrapText="1"/>
      <protection/>
    </xf>
    <xf numFmtId="2" fontId="25" fillId="0" borderId="110" xfId="55" applyNumberFormat="1" applyFont="1" applyFill="1" applyBorder="1" applyAlignment="1">
      <alignment horizontal="right" wrapText="1"/>
      <protection/>
    </xf>
    <xf numFmtId="0" fontId="25" fillId="0" borderId="110" xfId="55" applyFont="1" applyFill="1" applyBorder="1" applyAlignment="1">
      <alignment horizontal="right" wrapText="1"/>
      <protection/>
    </xf>
    <xf numFmtId="0" fontId="25" fillId="0" borderId="0" xfId="55" applyFont="1" applyFill="1" applyAlignment="1">
      <alignment horizontal="right" wrapText="1"/>
      <protection/>
    </xf>
    <xf numFmtId="2" fontId="25" fillId="0" borderId="0" xfId="55" applyNumberFormat="1" applyFont="1" applyFill="1" applyAlignment="1">
      <alignment horizontal="right" wrapText="1"/>
      <protection/>
    </xf>
    <xf numFmtId="14" fontId="57" fillId="0" borderId="0" xfId="0" applyNumberFormat="1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57" fillId="69" borderId="111" xfId="0" applyFont="1" applyFill="1" applyBorder="1" applyAlignment="1">
      <alignment vertical="center"/>
    </xf>
    <xf numFmtId="0" fontId="2" fillId="69" borderId="91" xfId="0" applyFont="1" applyFill="1" applyBorder="1" applyAlignment="1">
      <alignment vertical="center"/>
    </xf>
    <xf numFmtId="0" fontId="71" fillId="64" borderId="21" xfId="50" applyFont="1" applyFill="1" applyBorder="1" applyAlignment="1">
      <alignment horizontal="center"/>
      <protection/>
    </xf>
    <xf numFmtId="0" fontId="71" fillId="0" borderId="110" xfId="50" applyFont="1" applyFill="1" applyBorder="1" applyAlignment="1">
      <alignment wrapText="1"/>
      <protection/>
    </xf>
    <xf numFmtId="0" fontId="71" fillId="0" borderId="110" xfId="50" applyFont="1" applyFill="1" applyBorder="1" applyAlignment="1">
      <alignment horizontal="right" wrapText="1"/>
      <protection/>
    </xf>
    <xf numFmtId="15" fontId="71" fillId="0" borderId="110" xfId="50" applyNumberFormat="1" applyFont="1" applyFill="1" applyBorder="1" applyAlignment="1">
      <alignment horizontal="right" wrapText="1"/>
      <protection/>
    </xf>
    <xf numFmtId="0" fontId="48" fillId="0" borderId="110" xfId="59" applyFont="1" applyFill="1" applyBorder="1" applyAlignment="1">
      <alignment wrapText="1"/>
      <protection/>
    </xf>
    <xf numFmtId="2" fontId="48" fillId="0" borderId="110" xfId="59" applyNumberFormat="1" applyFont="1" applyFill="1" applyBorder="1" applyAlignment="1">
      <alignment horizontal="right" wrapText="1"/>
      <protection/>
    </xf>
    <xf numFmtId="0" fontId="48" fillId="0" borderId="110" xfId="59" applyFont="1" applyFill="1" applyBorder="1" applyAlignment="1">
      <alignment horizontal="right" wrapText="1"/>
      <protection/>
    </xf>
    <xf numFmtId="0" fontId="72" fillId="0" borderId="110" xfId="59" applyFont="1" applyFill="1" applyBorder="1" applyAlignment="1">
      <alignment wrapText="1"/>
      <protection/>
    </xf>
    <xf numFmtId="0" fontId="57" fillId="63" borderId="111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57" fillId="0" borderId="0" xfId="0" applyFont="1" applyAlignment="1">
      <alignment vertical="top"/>
    </xf>
    <xf numFmtId="0" fontId="57" fillId="69" borderId="91" xfId="0" applyFont="1" applyFill="1" applyBorder="1" applyAlignment="1">
      <alignment vertical="center"/>
    </xf>
    <xf numFmtId="0" fontId="2" fillId="71" borderId="97" xfId="0" applyFont="1" applyFill="1" applyBorder="1" applyAlignment="1">
      <alignment vertical="center"/>
    </xf>
    <xf numFmtId="15" fontId="57" fillId="71" borderId="91" xfId="0" applyNumberFormat="1" applyFont="1" applyFill="1" applyBorder="1" applyAlignment="1">
      <alignment vertical="center"/>
    </xf>
    <xf numFmtId="0" fontId="39" fillId="71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193" fontId="2" fillId="0" borderId="112" xfId="0" applyNumberFormat="1" applyFont="1" applyFill="1" applyBorder="1" applyAlignment="1">
      <alignment/>
    </xf>
    <xf numFmtId="14" fontId="0" fillId="0" borderId="0" xfId="0" applyNumberFormat="1" applyAlignment="1">
      <alignment horizontal="right" vertical="top"/>
    </xf>
    <xf numFmtId="189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193" fontId="0" fillId="0" borderId="112" xfId="0" applyNumberFormat="1" applyFont="1" applyFill="1" applyBorder="1" applyAlignment="1">
      <alignment/>
    </xf>
    <xf numFmtId="0" fontId="3" fillId="63" borderId="0" xfId="0" applyFont="1" applyFill="1" applyAlignment="1">
      <alignment/>
    </xf>
    <xf numFmtId="0" fontId="45" fillId="63" borderId="0" xfId="0" applyFont="1" applyFill="1" applyAlignment="1">
      <alignment/>
    </xf>
    <xf numFmtId="1" fontId="3" fillId="63" borderId="10" xfId="0" applyNumberFormat="1" applyFont="1" applyFill="1" applyBorder="1" applyAlignment="1">
      <alignment horizontal="center"/>
    </xf>
    <xf numFmtId="1" fontId="2" fillId="63" borderId="10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45" fillId="69" borderId="0" xfId="0" applyFont="1" applyFill="1" applyAlignment="1">
      <alignment/>
    </xf>
    <xf numFmtId="0" fontId="0" fillId="0" borderId="75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9" xfId="0" applyBorder="1" applyAlignment="1">
      <alignment/>
    </xf>
    <xf numFmtId="0" fontId="0" fillId="0" borderId="73" xfId="0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0" borderId="115" xfId="0" applyFont="1" applyFill="1" applyBorder="1" applyAlignment="1">
      <alignment/>
    </xf>
    <xf numFmtId="0" fontId="8" fillId="0" borderId="116" xfId="0" applyFont="1" applyFill="1" applyBorder="1" applyAlignment="1">
      <alignment/>
    </xf>
    <xf numFmtId="0" fontId="8" fillId="33" borderId="117" xfId="0" applyFont="1" applyFill="1" applyBorder="1" applyAlignment="1">
      <alignment/>
    </xf>
    <xf numFmtId="0" fontId="0" fillId="0" borderId="39" xfId="0" applyFill="1" applyBorder="1" applyAlignment="1">
      <alignment/>
    </xf>
    <xf numFmtId="0" fontId="8" fillId="33" borderId="118" xfId="0" applyFont="1" applyFill="1" applyBorder="1" applyAlignment="1">
      <alignment/>
    </xf>
    <xf numFmtId="15" fontId="8" fillId="0" borderId="115" xfId="0" applyNumberFormat="1" applyFont="1" applyFill="1" applyBorder="1" applyAlignment="1">
      <alignment/>
    </xf>
    <xf numFmtId="15" fontId="8" fillId="0" borderId="116" xfId="0" applyNumberFormat="1" applyFont="1" applyFill="1" applyBorder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1" fontId="2" fillId="34" borderId="119" xfId="0" applyNumberFormat="1" applyFont="1" applyFill="1" applyBorder="1" applyAlignment="1">
      <alignment horizontal="center"/>
    </xf>
    <xf numFmtId="1" fontId="2" fillId="34" borderId="120" xfId="0" applyNumberFormat="1" applyFont="1" applyFill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34" borderId="122" xfId="0" applyNumberFormat="1" applyFont="1" applyFill="1" applyBorder="1" applyAlignment="1">
      <alignment horizontal="center"/>
    </xf>
    <xf numFmtId="1" fontId="8" fillId="34" borderId="12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34" borderId="124" xfId="0" applyNumberFormat="1" applyFont="1" applyFill="1" applyBorder="1" applyAlignment="1">
      <alignment horizontal="center"/>
    </xf>
    <xf numFmtId="1" fontId="8" fillId="34" borderId="125" xfId="0" applyNumberFormat="1" applyFont="1" applyFill="1" applyBorder="1" applyAlignment="1">
      <alignment horizontal="center"/>
    </xf>
    <xf numFmtId="1" fontId="8" fillId="34" borderId="126" xfId="0" applyNumberFormat="1" applyFont="1" applyFill="1" applyBorder="1" applyAlignment="1">
      <alignment horizontal="center"/>
    </xf>
    <xf numFmtId="1" fontId="8" fillId="34" borderId="127" xfId="0" applyNumberFormat="1" applyFont="1" applyFill="1" applyBorder="1" applyAlignment="1">
      <alignment horizontal="center"/>
    </xf>
    <xf numFmtId="1" fontId="8" fillId="34" borderId="128" xfId="0" applyNumberFormat="1" applyFont="1" applyFill="1" applyBorder="1" applyAlignment="1">
      <alignment horizontal="center"/>
    </xf>
    <xf numFmtId="1" fontId="10" fillId="35" borderId="0" xfId="0" applyNumberFormat="1" applyFont="1" applyFill="1" applyBorder="1" applyAlignment="1">
      <alignment horizontal="center" vertical="center"/>
    </xf>
    <xf numFmtId="1" fontId="8" fillId="41" borderId="127" xfId="0" applyNumberFormat="1" applyFont="1" applyFill="1" applyBorder="1" applyAlignment="1">
      <alignment horizontal="center"/>
    </xf>
    <xf numFmtId="1" fontId="8" fillId="34" borderId="81" xfId="0" applyNumberFormat="1" applyFont="1" applyFill="1" applyBorder="1" applyAlignment="1">
      <alignment horizontal="center"/>
    </xf>
    <xf numFmtId="1" fontId="8" fillId="46" borderId="0" xfId="0" applyNumberFormat="1" applyFont="1" applyFill="1" applyBorder="1" applyAlignment="1">
      <alignment horizontal="center"/>
    </xf>
    <xf numFmtId="0" fontId="44" fillId="38" borderId="129" xfId="0" applyFont="1" applyFill="1" applyBorder="1" applyAlignment="1">
      <alignment horizontal="center" vertical="center"/>
    </xf>
    <xf numFmtId="0" fontId="15" fillId="63" borderId="102" xfId="0" applyFont="1" applyFill="1" applyBorder="1" applyAlignment="1">
      <alignment horizontal="center" vertical="center"/>
    </xf>
    <xf numFmtId="0" fontId="15" fillId="63" borderId="130" xfId="0" applyFont="1" applyFill="1" applyBorder="1" applyAlignment="1">
      <alignment horizontal="center" vertical="center"/>
    </xf>
    <xf numFmtId="0" fontId="15" fillId="63" borderId="103" xfId="0" applyFont="1" applyFill="1" applyBorder="1" applyAlignment="1">
      <alignment horizontal="center" vertical="center"/>
    </xf>
    <xf numFmtId="0" fontId="44" fillId="63" borderId="130" xfId="0" applyFont="1" applyFill="1" applyBorder="1" applyAlignment="1">
      <alignment horizontal="left" vertical="center"/>
    </xf>
    <xf numFmtId="0" fontId="23" fillId="0" borderId="131" xfId="51" applyFont="1" applyFill="1" applyBorder="1" applyAlignment="1">
      <alignment horizontal="center" vertical="center"/>
      <protection/>
    </xf>
    <xf numFmtId="0" fontId="23" fillId="0" borderId="96" xfId="51" applyFont="1" applyFill="1" applyBorder="1" applyAlignment="1">
      <alignment horizontal="center" vertical="center"/>
      <protection/>
    </xf>
    <xf numFmtId="0" fontId="44" fillId="72" borderId="130" xfId="0" applyFont="1" applyFill="1" applyBorder="1" applyAlignment="1">
      <alignment horizontal="left" vertical="center"/>
    </xf>
    <xf numFmtId="0" fontId="15" fillId="45" borderId="102" xfId="0" applyFont="1" applyFill="1" applyBorder="1" applyAlignment="1">
      <alignment horizontal="center" vertical="center"/>
    </xf>
    <xf numFmtId="0" fontId="15" fillId="45" borderId="130" xfId="0" applyFont="1" applyFill="1" applyBorder="1" applyAlignment="1">
      <alignment horizontal="center" vertical="center"/>
    </xf>
    <xf numFmtId="0" fontId="15" fillId="45" borderId="103" xfId="0" applyFont="1" applyFill="1" applyBorder="1" applyAlignment="1">
      <alignment horizontal="center" vertical="center"/>
    </xf>
    <xf numFmtId="0" fontId="44" fillId="45" borderId="132" xfId="0" applyFont="1" applyFill="1" applyBorder="1" applyAlignment="1">
      <alignment horizontal="center" vertical="center"/>
    </xf>
    <xf numFmtId="15" fontId="40" fillId="0" borderId="12" xfId="0" applyNumberFormat="1" applyFont="1" applyFill="1" applyBorder="1" applyAlignment="1">
      <alignment horizontal="center" vertical="center" wrapText="1"/>
    </xf>
    <xf numFmtId="15" fontId="40" fillId="0" borderId="133" xfId="0" applyNumberFormat="1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5" fillId="45" borderId="134" xfId="0" applyFont="1" applyFill="1" applyBorder="1" applyAlignment="1">
      <alignment horizontal="center" vertical="center"/>
    </xf>
    <xf numFmtId="0" fontId="15" fillId="45" borderId="135" xfId="0" applyFont="1" applyFill="1" applyBorder="1" applyAlignment="1">
      <alignment horizontal="center" vertical="center"/>
    </xf>
    <xf numFmtId="0" fontId="15" fillId="45" borderId="136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35" borderId="137" xfId="0" applyFont="1" applyFill="1" applyBorder="1" applyAlignment="1">
      <alignment horizontal="center" vertical="center"/>
    </xf>
    <xf numFmtId="0" fontId="12" fillId="35" borderId="138" xfId="0" applyFont="1" applyFill="1" applyBorder="1" applyAlignment="1">
      <alignment horizontal="center" vertical="center"/>
    </xf>
    <xf numFmtId="0" fontId="12" fillId="35" borderId="1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5" fillId="38" borderId="134" xfId="0" applyFont="1" applyFill="1" applyBorder="1" applyAlignment="1">
      <alignment horizontal="center" vertical="center"/>
    </xf>
    <xf numFmtId="0" fontId="15" fillId="38" borderId="135" xfId="0" applyFont="1" applyFill="1" applyBorder="1" applyAlignment="1">
      <alignment horizontal="center" vertical="center"/>
    </xf>
    <xf numFmtId="0" fontId="15" fillId="38" borderId="136" xfId="0" applyFont="1" applyFill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167" fontId="47" fillId="33" borderId="89" xfId="0" applyNumberFormat="1" applyFont="1" applyFill="1" applyBorder="1" applyAlignment="1">
      <alignment horizontal="center" vertical="center" wrapText="1"/>
    </xf>
    <xf numFmtId="0" fontId="0" fillId="44" borderId="89" xfId="0" applyFill="1" applyBorder="1" applyAlignment="1">
      <alignment horizontal="left" vertical="center"/>
    </xf>
    <xf numFmtId="0" fontId="8" fillId="0" borderId="89" xfId="0" applyFont="1" applyFill="1" applyBorder="1" applyAlignment="1">
      <alignment/>
    </xf>
    <xf numFmtId="15" fontId="8" fillId="0" borderId="89" xfId="0" applyNumberFormat="1" applyFont="1" applyFill="1" applyBorder="1" applyAlignment="1">
      <alignment/>
    </xf>
    <xf numFmtId="15" fontId="8" fillId="33" borderId="89" xfId="0" applyNumberFormat="1" applyFont="1" applyFill="1" applyBorder="1" applyAlignment="1">
      <alignment/>
    </xf>
    <xf numFmtId="0" fontId="8" fillId="0" borderId="89" xfId="0" applyFont="1" applyBorder="1" applyAlignment="1">
      <alignment/>
    </xf>
    <xf numFmtId="0" fontId="8" fillId="33" borderId="89" xfId="0" applyFont="1" applyFill="1" applyBorder="1" applyAlignment="1">
      <alignment/>
    </xf>
    <xf numFmtId="49" fontId="16" fillId="0" borderId="0" xfId="0" applyNumberFormat="1" applyFont="1" applyBorder="1" applyAlignment="1">
      <alignment horizontal="center" vertical="center" wrapText="1"/>
    </xf>
    <xf numFmtId="15" fontId="8" fillId="0" borderId="141" xfId="0" applyNumberFormat="1" applyFont="1" applyFill="1" applyBorder="1" applyAlignment="1">
      <alignment/>
    </xf>
    <xf numFmtId="15" fontId="8" fillId="0" borderId="117" xfId="0" applyNumberFormat="1" applyFont="1" applyFill="1" applyBorder="1" applyAlignment="1">
      <alignment/>
    </xf>
    <xf numFmtId="183" fontId="0" fillId="0" borderId="0" xfId="0" applyNumberFormat="1" applyBorder="1" applyAlignment="1">
      <alignment horizontal="center"/>
    </xf>
    <xf numFmtId="183" fontId="0" fillId="0" borderId="109" xfId="0" applyNumberFormat="1" applyBorder="1" applyAlignment="1">
      <alignment horizontal="center"/>
    </xf>
    <xf numFmtId="0" fontId="58" fillId="47" borderId="80" xfId="0" applyFont="1" applyFill="1" applyBorder="1" applyAlignment="1">
      <alignment horizontal="center"/>
    </xf>
    <xf numFmtId="167" fontId="20" fillId="33" borderId="89" xfId="0" applyNumberFormat="1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left" vertical="center"/>
    </xf>
    <xf numFmtId="0" fontId="2" fillId="0" borderId="92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57" fillId="0" borderId="91" xfId="0" applyFont="1" applyFill="1" applyBorder="1" applyAlignment="1">
      <alignment horizontal="left" vertical="center"/>
    </xf>
    <xf numFmtId="0" fontId="57" fillId="0" borderId="92" xfId="0" applyFont="1" applyFill="1" applyBorder="1" applyAlignment="1">
      <alignment horizontal="left" vertical="center"/>
    </xf>
    <xf numFmtId="0" fontId="57" fillId="0" borderId="93" xfId="0" applyFont="1" applyFill="1" applyBorder="1" applyAlignment="1">
      <alignment horizontal="left" vertical="center"/>
    </xf>
    <xf numFmtId="15" fontId="57" fillId="0" borderId="91" xfId="0" applyNumberFormat="1" applyFont="1" applyFill="1" applyBorder="1" applyAlignment="1">
      <alignment horizontal="left" vertical="center"/>
    </xf>
    <xf numFmtId="15" fontId="57" fillId="0" borderId="92" xfId="0" applyNumberFormat="1" applyFont="1" applyFill="1" applyBorder="1" applyAlignment="1">
      <alignment horizontal="left" vertical="center"/>
    </xf>
    <xf numFmtId="15" fontId="57" fillId="0" borderId="93" xfId="0" applyNumberFormat="1" applyFont="1" applyFill="1" applyBorder="1" applyAlignment="1">
      <alignment horizontal="left" vertical="center"/>
    </xf>
    <xf numFmtId="0" fontId="0" fillId="54" borderId="83" xfId="0" applyFill="1" applyBorder="1" applyAlignment="1">
      <alignment horizontal="center"/>
    </xf>
    <xf numFmtId="0" fontId="0" fillId="54" borderId="84" xfId="0" applyFill="1" applyBorder="1" applyAlignment="1">
      <alignment horizontal="center"/>
    </xf>
    <xf numFmtId="0" fontId="0" fillId="47" borderId="83" xfId="0" applyFill="1" applyBorder="1" applyAlignment="1">
      <alignment horizontal="center"/>
    </xf>
    <xf numFmtId="0" fontId="0" fillId="47" borderId="84" xfId="0" applyFill="1" applyBorder="1" applyAlignment="1">
      <alignment horizontal="center"/>
    </xf>
    <xf numFmtId="0" fontId="57" fillId="0" borderId="91" xfId="0" applyFont="1" applyBorder="1" applyAlignment="1">
      <alignment horizontal="left" vertical="center"/>
    </xf>
    <xf numFmtId="0" fontId="57" fillId="0" borderId="92" xfId="0" applyFont="1" applyBorder="1" applyAlignment="1">
      <alignment horizontal="left" vertical="center"/>
    </xf>
    <xf numFmtId="0" fontId="57" fillId="0" borderId="93" xfId="0" applyFont="1" applyBorder="1" applyAlignment="1">
      <alignment horizontal="left" vertical="center"/>
    </xf>
    <xf numFmtId="15" fontId="2" fillId="0" borderId="91" xfId="0" applyNumberFormat="1" applyFont="1" applyFill="1" applyBorder="1" applyAlignment="1">
      <alignment horizontal="left" vertical="center"/>
    </xf>
    <xf numFmtId="15" fontId="2" fillId="0" borderId="92" xfId="0" applyNumberFormat="1" applyFont="1" applyFill="1" applyBorder="1" applyAlignment="1">
      <alignment horizontal="left" vertical="center"/>
    </xf>
    <xf numFmtId="15" fontId="2" fillId="0" borderId="93" xfId="0" applyNumberFormat="1" applyFont="1" applyFill="1" applyBorder="1" applyAlignment="1">
      <alignment horizontal="left" vertical="center"/>
    </xf>
    <xf numFmtId="0" fontId="2" fillId="0" borderId="91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2" fillId="44" borderId="72" xfId="0" applyFont="1" applyFill="1" applyBorder="1" applyAlignment="1">
      <alignment horizontal="center" wrapText="1"/>
    </xf>
    <xf numFmtId="0" fontId="22" fillId="44" borderId="73" xfId="0" applyFont="1" applyFill="1" applyBorder="1" applyAlignment="1">
      <alignment horizontal="center" wrapText="1"/>
    </xf>
    <xf numFmtId="0" fontId="22" fillId="44" borderId="75" xfId="0" applyFont="1" applyFill="1" applyBorder="1" applyAlignment="1">
      <alignment horizontal="center" wrapText="1"/>
    </xf>
    <xf numFmtId="0" fontId="50" fillId="38" borderId="0" xfId="0" applyFont="1" applyFill="1" applyAlignment="1">
      <alignment horizontal="center"/>
    </xf>
    <xf numFmtId="16" fontId="21" fillId="0" borderId="84" xfId="0" applyNumberFormat="1" applyFont="1" applyBorder="1" applyAlignment="1">
      <alignment horizontal="center"/>
    </xf>
    <xf numFmtId="0" fontId="0" fillId="60" borderId="108" xfId="0" applyFont="1" applyFill="1" applyBorder="1" applyAlignment="1">
      <alignment horizontal="left" vertical="top" wrapText="1"/>
    </xf>
    <xf numFmtId="0" fontId="0" fillId="60" borderId="0" xfId="0" applyFont="1" applyFill="1" applyBorder="1" applyAlignment="1">
      <alignment horizontal="left" vertical="top" wrapText="1"/>
    </xf>
    <xf numFmtId="0" fontId="0" fillId="0" borderId="108" xfId="0" applyBorder="1" applyAlignment="1">
      <alignment horizontal="center"/>
    </xf>
    <xf numFmtId="0" fontId="0" fillId="0" borderId="0" xfId="0" applyAlignment="1">
      <alignment horizontal="center"/>
    </xf>
    <xf numFmtId="15" fontId="57" fillId="0" borderId="80" xfId="0" applyNumberFormat="1" applyFont="1" applyFill="1" applyBorder="1" applyAlignment="1">
      <alignment horizontal="left" vertical="center"/>
    </xf>
    <xf numFmtId="183" fontId="20" fillId="33" borderId="89" xfId="0" applyNumberFormat="1" applyFont="1" applyFill="1" applyBorder="1" applyAlignment="1">
      <alignment horizontal="center" vertical="center" wrapText="1"/>
    </xf>
    <xf numFmtId="15" fontId="60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86" xfId="0" applyFont="1" applyBorder="1" applyAlignment="1">
      <alignment horizontal="center"/>
    </xf>
    <xf numFmtId="0" fontId="8" fillId="0" borderId="80" xfId="0" applyFont="1" applyBorder="1" applyAlignment="1">
      <alignment horizontal="left"/>
    </xf>
    <xf numFmtId="15" fontId="8" fillId="0" borderId="80" xfId="0" applyNumberFormat="1" applyFont="1" applyFill="1" applyBorder="1" applyAlignment="1">
      <alignment horizontal="left"/>
    </xf>
    <xf numFmtId="0" fontId="8" fillId="0" borderId="80" xfId="0" applyFont="1" applyFill="1" applyBorder="1" applyAlignment="1">
      <alignment horizontal="left"/>
    </xf>
    <xf numFmtId="182" fontId="0" fillId="52" borderId="80" xfId="0" applyNumberFormat="1" applyFont="1" applyFill="1" applyBorder="1" applyAlignment="1">
      <alignment horizontal="left"/>
    </xf>
    <xf numFmtId="15" fontId="8" fillId="70" borderId="80" xfId="0" applyNumberFormat="1" applyFont="1" applyFill="1" applyBorder="1" applyAlignment="1">
      <alignment horizontal="left"/>
    </xf>
    <xf numFmtId="0" fontId="8" fillId="70" borderId="80" xfId="0" applyFont="1" applyFill="1" applyBorder="1" applyAlignment="1">
      <alignment horizontal="left"/>
    </xf>
    <xf numFmtId="15" fontId="8" fillId="63" borderId="80" xfId="0" applyNumberFormat="1" applyFont="1" applyFill="1" applyBorder="1" applyAlignment="1">
      <alignment horizontal="left"/>
    </xf>
    <xf numFmtId="0" fontId="58" fillId="63" borderId="0" xfId="0" applyFont="1" applyFill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60" borderId="108" xfId="0" applyFont="1" applyFill="1" applyBorder="1" applyAlignment="1">
      <alignment horizontal="center" vertical="top" wrapText="1"/>
    </xf>
    <xf numFmtId="0" fontId="0" fillId="60" borderId="0" xfId="0" applyFont="1" applyFill="1" applyBorder="1" applyAlignment="1">
      <alignment horizontal="center" vertical="top" wrapText="1"/>
    </xf>
    <xf numFmtId="183" fontId="0" fillId="0" borderId="142" xfId="0" applyNumberFormat="1" applyFont="1" applyBorder="1" applyAlignment="1">
      <alignment horizontal="center"/>
    </xf>
    <xf numFmtId="183" fontId="46" fillId="33" borderId="89" xfId="0" applyNumberFormat="1" applyFont="1" applyFill="1" applyBorder="1" applyAlignment="1">
      <alignment horizontal="center" vertical="center" wrapText="1"/>
    </xf>
    <xf numFmtId="0" fontId="18" fillId="0" borderId="117" xfId="0" applyFont="1" applyFill="1" applyBorder="1" applyAlignment="1">
      <alignment horizontal="center" vertical="center" wrapText="1"/>
    </xf>
    <xf numFmtId="0" fontId="0" fillId="44" borderId="117" xfId="0" applyFill="1" applyBorder="1" applyAlignment="1">
      <alignment horizontal="left" vertical="center"/>
    </xf>
    <xf numFmtId="0" fontId="8" fillId="0" borderId="117" xfId="0" applyFont="1" applyFill="1" applyBorder="1" applyAlignment="1">
      <alignment/>
    </xf>
    <xf numFmtId="15" fontId="8" fillId="33" borderId="117" xfId="0" applyNumberFormat="1" applyFont="1" applyFill="1" applyBorder="1" applyAlignment="1">
      <alignment/>
    </xf>
    <xf numFmtId="0" fontId="8" fillId="0" borderId="117" xfId="0" applyFont="1" applyBorder="1" applyAlignment="1">
      <alignment/>
    </xf>
    <xf numFmtId="0" fontId="8" fillId="33" borderId="117" xfId="0" applyFont="1" applyFill="1" applyBorder="1" applyAlignment="1">
      <alignment/>
    </xf>
    <xf numFmtId="167" fontId="62" fillId="33" borderId="8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wrapText="1"/>
    </xf>
    <xf numFmtId="0" fontId="63" fillId="0" borderId="37" xfId="0" applyFont="1" applyBorder="1" applyAlignment="1">
      <alignment horizontal="center"/>
    </xf>
    <xf numFmtId="0" fontId="63" fillId="73" borderId="37" xfId="0" applyFont="1" applyFill="1" applyBorder="1" applyAlignment="1">
      <alignment horizontal="center"/>
    </xf>
    <xf numFmtId="0" fontId="63" fillId="74" borderId="37" xfId="0" applyFont="1" applyFill="1" applyBorder="1" applyAlignment="1">
      <alignment horizontal="center" vertical="center" textRotation="255" wrapText="1"/>
    </xf>
    <xf numFmtId="0" fontId="63" fillId="75" borderId="37" xfId="0" applyFont="1" applyFill="1" applyBorder="1" applyAlignment="1">
      <alignment horizontal="center" vertical="center" textRotation="255" wrapText="1"/>
    </xf>
    <xf numFmtId="0" fontId="63" fillId="34" borderId="37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171" fontId="8" fillId="33" borderId="36" xfId="0" applyNumberFormat="1" applyFont="1" applyFill="1" applyBorder="1" applyAlignment="1">
      <alignment horizontal="center"/>
    </xf>
    <xf numFmtId="171" fontId="8" fillId="33" borderId="0" xfId="0" applyNumberFormat="1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7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14" fontId="57" fillId="0" borderId="0" xfId="0" applyNumberFormat="1" applyFont="1" applyAlignment="1">
      <alignment horizontal="right" vertical="top"/>
    </xf>
    <xf numFmtId="188" fontId="57" fillId="0" borderId="0" xfId="0" applyNumberFormat="1" applyFont="1" applyAlignment="1">
      <alignment horizontal="left" vertical="top"/>
    </xf>
    <xf numFmtId="188" fontId="57" fillId="0" borderId="0" xfId="0" applyNumberFormat="1" applyFont="1" applyAlignment="1">
      <alignment horizontal="right" vertical="top"/>
    </xf>
    <xf numFmtId="187" fontId="57" fillId="0" borderId="0" xfId="0" applyNumberFormat="1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89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5" fontId="8" fillId="0" borderId="91" xfId="0" applyNumberFormat="1" applyFont="1" applyFill="1" applyBorder="1" applyAlignment="1">
      <alignment horizontal="left"/>
    </xf>
    <xf numFmtId="15" fontId="8" fillId="0" borderId="92" xfId="0" applyNumberFormat="1" applyFont="1" applyFill="1" applyBorder="1" applyAlignment="1">
      <alignment horizontal="left"/>
    </xf>
    <xf numFmtId="15" fontId="8" fillId="0" borderId="93" xfId="0" applyNumberFormat="1" applyFont="1" applyFill="1" applyBorder="1" applyAlignment="1">
      <alignment horizontal="left"/>
    </xf>
    <xf numFmtId="0" fontId="58" fillId="47" borderId="91" xfId="0" applyFont="1" applyFill="1" applyBorder="1" applyAlignment="1">
      <alignment horizontal="center"/>
    </xf>
    <xf numFmtId="0" fontId="58" fillId="47" borderId="92" xfId="0" applyFont="1" applyFill="1" applyBorder="1" applyAlignment="1">
      <alignment horizontal="center"/>
    </xf>
    <xf numFmtId="0" fontId="58" fillId="47" borderId="93" xfId="0" applyFont="1" applyFill="1" applyBorder="1" applyAlignment="1">
      <alignment horizontal="center"/>
    </xf>
    <xf numFmtId="0" fontId="8" fillId="0" borderId="143" xfId="0" applyFont="1" applyBorder="1" applyAlignment="1">
      <alignment/>
    </xf>
    <xf numFmtId="0" fontId="8" fillId="0" borderId="144" xfId="0" applyFont="1" applyBorder="1" applyAlignment="1">
      <alignment/>
    </xf>
    <xf numFmtId="15" fontId="8" fillId="0" borderId="145" xfId="0" applyNumberFormat="1" applyFont="1" applyFill="1" applyBorder="1" applyAlignment="1">
      <alignment/>
    </xf>
    <xf numFmtId="15" fontId="8" fillId="0" borderId="146" xfId="0" applyNumberFormat="1" applyFont="1" applyFill="1" applyBorder="1" applyAlignment="1">
      <alignment/>
    </xf>
    <xf numFmtId="15" fontId="8" fillId="33" borderId="40" xfId="0" applyNumberFormat="1" applyFont="1" applyFill="1" applyBorder="1" applyAlignment="1">
      <alignment/>
    </xf>
    <xf numFmtId="15" fontId="8" fillId="33" borderId="0" xfId="0" applyNumberFormat="1" applyFont="1" applyFill="1" applyBorder="1" applyAlignment="1">
      <alignment/>
    </xf>
    <xf numFmtId="0" fontId="8" fillId="0" borderId="145" xfId="0" applyFont="1" applyFill="1" applyBorder="1" applyAlignment="1">
      <alignment/>
    </xf>
    <xf numFmtId="0" fontId="8" fillId="0" borderId="146" xfId="0" applyFont="1" applyFill="1" applyBorder="1" applyAlignment="1">
      <alignment/>
    </xf>
    <xf numFmtId="0" fontId="8" fillId="0" borderId="147" xfId="0" applyFont="1" applyFill="1" applyBorder="1" applyAlignment="1">
      <alignment/>
    </xf>
    <xf numFmtId="0" fontId="8" fillId="0" borderId="148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5" fontId="8" fillId="0" borderId="149" xfId="0" applyNumberFormat="1" applyFont="1" applyFill="1" applyBorder="1" applyAlignment="1">
      <alignment/>
    </xf>
    <xf numFmtId="15" fontId="8" fillId="0" borderId="150" xfId="0" applyNumberFormat="1" applyFont="1" applyFill="1" applyBorder="1" applyAlignment="1">
      <alignment/>
    </xf>
    <xf numFmtId="0" fontId="8" fillId="0" borderId="151" xfId="0" applyFont="1" applyFill="1" applyBorder="1" applyAlignment="1">
      <alignment/>
    </xf>
    <xf numFmtId="0" fontId="8" fillId="0" borderId="152" xfId="0" applyFont="1" applyFill="1" applyBorder="1" applyAlignment="1">
      <alignment/>
    </xf>
    <xf numFmtId="0" fontId="8" fillId="33" borderId="153" xfId="0" applyFont="1" applyFill="1" applyBorder="1" applyAlignment="1">
      <alignment/>
    </xf>
    <xf numFmtId="0" fontId="8" fillId="0" borderId="141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15" fontId="8" fillId="33" borderId="145" xfId="0" applyNumberFormat="1" applyFont="1" applyFill="1" applyBorder="1" applyAlignment="1">
      <alignment/>
    </xf>
    <xf numFmtId="15" fontId="8" fillId="33" borderId="146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15" fontId="8" fillId="0" borderId="143" xfId="0" applyNumberFormat="1" applyFont="1" applyFill="1" applyBorder="1" applyAlignment="1">
      <alignment/>
    </xf>
    <xf numFmtId="15" fontId="8" fillId="0" borderId="144" xfId="0" applyNumberFormat="1" applyFont="1" applyFill="1" applyBorder="1" applyAlignment="1">
      <alignment/>
    </xf>
    <xf numFmtId="15" fontId="8" fillId="0" borderId="148" xfId="0" applyNumberFormat="1" applyFont="1" applyFill="1" applyBorder="1" applyAlignment="1">
      <alignment/>
    </xf>
    <xf numFmtId="15" fontId="8" fillId="0" borderId="154" xfId="0" applyNumberFormat="1" applyFont="1" applyFill="1" applyBorder="1" applyAlignment="1">
      <alignment/>
    </xf>
    <xf numFmtId="0" fontId="8" fillId="0" borderId="155" xfId="0" applyFont="1" applyFill="1" applyBorder="1" applyAlignment="1">
      <alignment/>
    </xf>
    <xf numFmtId="0" fontId="8" fillId="0" borderId="156" xfId="0" applyFont="1" applyFill="1" applyBorder="1" applyAlignment="1">
      <alignment/>
    </xf>
    <xf numFmtId="15" fontId="8" fillId="33" borderId="38" xfId="0" applyNumberFormat="1" applyFont="1" applyFill="1" applyBorder="1" applyAlignment="1">
      <alignment/>
    </xf>
    <xf numFmtId="15" fontId="8" fillId="33" borderId="39" xfId="0" applyNumberFormat="1" applyFon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69" borderId="38" xfId="0" applyFill="1" applyBorder="1" applyAlignment="1">
      <alignment horizontal="center" vertical="center"/>
    </xf>
    <xf numFmtId="0" fontId="0" fillId="69" borderId="49" xfId="0" applyFill="1" applyBorder="1" applyAlignment="1">
      <alignment horizontal="center" vertical="center"/>
    </xf>
    <xf numFmtId="0" fontId="0" fillId="69" borderId="40" xfId="0" applyFill="1" applyBorder="1" applyAlignment="1">
      <alignment horizontal="center" vertical="center"/>
    </xf>
    <xf numFmtId="0" fontId="0" fillId="69" borderId="47" xfId="0" applyFill="1" applyBorder="1" applyAlignment="1">
      <alignment horizontal="center" vertical="center"/>
    </xf>
    <xf numFmtId="0" fontId="0" fillId="69" borderId="41" xfId="0" applyFill="1" applyBorder="1" applyAlignment="1">
      <alignment horizontal="center" vertical="center"/>
    </xf>
    <xf numFmtId="0" fontId="0" fillId="69" borderId="48" xfId="0" applyFill="1" applyBorder="1" applyAlignment="1">
      <alignment horizontal="center" vertical="center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15" fontId="8" fillId="0" borderId="153" xfId="0" applyNumberFormat="1" applyFont="1" applyFill="1" applyBorder="1" applyAlignment="1">
      <alignment/>
    </xf>
    <xf numFmtId="15" fontId="8" fillId="0" borderId="160" xfId="0" applyNumberFormat="1" applyFont="1" applyFill="1" applyBorder="1" applyAlignment="1">
      <alignment/>
    </xf>
    <xf numFmtId="15" fontId="8" fillId="0" borderId="161" xfId="0" applyNumberFormat="1" applyFont="1" applyFill="1" applyBorder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Contr-Class" xfId="50"/>
    <cellStyle name="Normale_Foglio10" xfId="51"/>
    <cellStyle name="Normale_Giocatori" xfId="52"/>
    <cellStyle name="Normale_hdp-prossimo turno" xfId="53"/>
    <cellStyle name="Normale_hdp-prossimo turno_2" xfId="54"/>
    <cellStyle name="Normale_hdp-prossimo turno_4" xfId="55"/>
    <cellStyle name="Normale_Migliori" xfId="56"/>
    <cellStyle name="Normale_Record" xfId="57"/>
    <cellStyle name="Normale_Record_1" xfId="58"/>
    <cellStyle name="Normale_Record_3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70</xdr:row>
      <xdr:rowOff>0</xdr:rowOff>
    </xdr:from>
    <xdr:ext cx="304800" cy="304800"/>
    <xdr:sp>
      <xdr:nvSpPr>
        <xdr:cNvPr id="1" name="soundbutton"/>
        <xdr:cNvSpPr>
          <a:spLocks noChangeAspect="1"/>
        </xdr:cNvSpPr>
      </xdr:nvSpPr>
      <xdr:spPr>
        <a:xfrm>
          <a:off x="2209800" y="18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" name="soundchevron"/>
        <xdr:cNvSpPr>
          <a:spLocks noChangeAspect="1"/>
        </xdr:cNvSpPr>
      </xdr:nvSpPr>
      <xdr:spPr>
        <a:xfrm>
          <a:off x="2209800" y="18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" name="protectioncenterbutton"/>
        <xdr:cNvSpPr>
          <a:spLocks noChangeAspect="1"/>
        </xdr:cNvSpPr>
      </xdr:nvSpPr>
      <xdr:spPr>
        <a:xfrm>
          <a:off x="2209800" y="18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" name="contentbutton"/>
        <xdr:cNvSpPr>
          <a:spLocks noChangeAspect="1"/>
        </xdr:cNvSpPr>
      </xdr:nvSpPr>
      <xdr:spPr>
        <a:xfrm>
          <a:off x="2209800" y="180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179</xdr:row>
      <xdr:rowOff>0</xdr:rowOff>
    </xdr:from>
    <xdr:ext cx="304800" cy="304800"/>
    <xdr:sp>
      <xdr:nvSpPr>
        <xdr:cNvPr id="5" name="soundbutton"/>
        <xdr:cNvSpPr>
          <a:spLocks noChangeAspect="1"/>
        </xdr:cNvSpPr>
      </xdr:nvSpPr>
      <xdr:spPr>
        <a:xfrm>
          <a:off x="2209800" y="1171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179</xdr:row>
      <xdr:rowOff>0</xdr:rowOff>
    </xdr:from>
    <xdr:ext cx="304800" cy="304800"/>
    <xdr:sp>
      <xdr:nvSpPr>
        <xdr:cNvPr id="6" name="soundchevron"/>
        <xdr:cNvSpPr>
          <a:spLocks noChangeAspect="1"/>
        </xdr:cNvSpPr>
      </xdr:nvSpPr>
      <xdr:spPr>
        <a:xfrm>
          <a:off x="2209800" y="1171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179</xdr:row>
      <xdr:rowOff>0</xdr:rowOff>
    </xdr:from>
    <xdr:ext cx="304800" cy="304800"/>
    <xdr:sp>
      <xdr:nvSpPr>
        <xdr:cNvPr id="7" name="protectioncenterbutton"/>
        <xdr:cNvSpPr>
          <a:spLocks noChangeAspect="1"/>
        </xdr:cNvSpPr>
      </xdr:nvSpPr>
      <xdr:spPr>
        <a:xfrm>
          <a:off x="2209800" y="1171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304800" cy="304800"/>
    <xdr:sp>
      <xdr:nvSpPr>
        <xdr:cNvPr id="8" name="contentbutton"/>
        <xdr:cNvSpPr>
          <a:spLocks noChangeAspect="1"/>
        </xdr:cNvSpPr>
      </xdr:nvSpPr>
      <xdr:spPr>
        <a:xfrm>
          <a:off x="2209800" y="1189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1771650</xdr:colOff>
      <xdr:row>5</xdr:row>
      <xdr:rowOff>247650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133350</xdr:rowOff>
    </xdr:from>
    <xdr:to>
      <xdr:col>11</xdr:col>
      <xdr:colOff>66675</xdr:colOff>
      <xdr:row>5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3335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1771650</xdr:colOff>
      <xdr:row>5</xdr:row>
      <xdr:rowOff>247650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133350</xdr:rowOff>
    </xdr:from>
    <xdr:to>
      <xdr:col>11</xdr:col>
      <xdr:colOff>66675</xdr:colOff>
      <xdr:row>5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3335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19050</xdr:rowOff>
    </xdr:from>
    <xdr:to>
      <xdr:col>1</xdr:col>
      <xdr:colOff>1466850</xdr:colOff>
      <xdr:row>5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19050</xdr:rowOff>
    </xdr:from>
    <xdr:to>
      <xdr:col>1</xdr:col>
      <xdr:colOff>1466850</xdr:colOff>
      <xdr:row>5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1771650</xdr:colOff>
      <xdr:row>5</xdr:row>
      <xdr:rowOff>247650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19050</xdr:rowOff>
    </xdr:from>
    <xdr:to>
      <xdr:col>13</xdr:col>
      <xdr:colOff>219075</xdr:colOff>
      <xdr:row>4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905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205</xdr:row>
      <xdr:rowOff>0</xdr:rowOff>
    </xdr:from>
    <xdr:ext cx="304800" cy="304800"/>
    <xdr:sp>
      <xdr:nvSpPr>
        <xdr:cNvPr id="1" name="contentbutton"/>
        <xdr:cNvSpPr>
          <a:spLocks noChangeAspect="1"/>
        </xdr:cNvSpPr>
      </xdr:nvSpPr>
      <xdr:spPr>
        <a:xfrm>
          <a:off x="8924925" y="3514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205</xdr:row>
      <xdr:rowOff>0</xdr:rowOff>
    </xdr:from>
    <xdr:ext cx="304800" cy="304800"/>
    <xdr:sp>
      <xdr:nvSpPr>
        <xdr:cNvPr id="2" name="soundbutton"/>
        <xdr:cNvSpPr>
          <a:spLocks noChangeAspect="1"/>
        </xdr:cNvSpPr>
      </xdr:nvSpPr>
      <xdr:spPr>
        <a:xfrm>
          <a:off x="9439275" y="3514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205</xdr:row>
      <xdr:rowOff>0</xdr:rowOff>
    </xdr:from>
    <xdr:ext cx="304800" cy="304800"/>
    <xdr:sp>
      <xdr:nvSpPr>
        <xdr:cNvPr id="3" name="soundchevron"/>
        <xdr:cNvSpPr>
          <a:spLocks noChangeAspect="1"/>
        </xdr:cNvSpPr>
      </xdr:nvSpPr>
      <xdr:spPr>
        <a:xfrm>
          <a:off x="10067925" y="3514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205</xdr:row>
      <xdr:rowOff>0</xdr:rowOff>
    </xdr:from>
    <xdr:ext cx="304800" cy="304800"/>
    <xdr:sp>
      <xdr:nvSpPr>
        <xdr:cNvPr id="4" name="protectioncenterbutton"/>
        <xdr:cNvSpPr>
          <a:spLocks noChangeAspect="1"/>
        </xdr:cNvSpPr>
      </xdr:nvSpPr>
      <xdr:spPr>
        <a:xfrm>
          <a:off x="10801350" y="3514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b.it/index.php?option=com_fisb_crd&amp;idtess=310599&amp;view=risultati&amp;mediestart=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axpecce@brunswick.it" TargetMode="External" /><Relationship Id="rId2" Type="http://schemas.openxmlformats.org/officeDocument/2006/relationships/hyperlink" Target="mailto:segretario@bandadelbuco.com" TargetMode="External" /><Relationship Id="rId3" Type="http://schemas.openxmlformats.org/officeDocument/2006/relationships/hyperlink" Target="mailto:info@musicaparliamone.it" TargetMode="External" /><Relationship Id="rId4" Type="http://schemas.openxmlformats.org/officeDocument/2006/relationships/hyperlink" Target="mailto:pattydp60@libero.it" TargetMode="External" /><Relationship Id="rId5" Type="http://schemas.openxmlformats.org/officeDocument/2006/relationships/hyperlink" Target="mailto:saveriotonelli@libero.it" TargetMode="External" /><Relationship Id="rId6" Type="http://schemas.openxmlformats.org/officeDocument/2006/relationships/hyperlink" Target="mailto:fly959@alice.it" TargetMode="External" /><Relationship Id="rId7" Type="http://schemas.openxmlformats.org/officeDocument/2006/relationships/hyperlink" Target="mailto:info@almadomus.com" TargetMode="External" /><Relationship Id="rId8" Type="http://schemas.openxmlformats.org/officeDocument/2006/relationships/hyperlink" Target="mailto:giuffrida_m@yahoo.it;" TargetMode="External" /><Relationship Id="rId9" Type="http://schemas.openxmlformats.org/officeDocument/2006/relationships/hyperlink" Target="mailto:alfredo.bettacchi@gmail.com" TargetMode="External" /><Relationship Id="rId10" Type="http://schemas.openxmlformats.org/officeDocument/2006/relationships/hyperlink" Target="mailto:paolo_der@libero.it" TargetMode="External" /><Relationship Id="rId11" Type="http://schemas.openxmlformats.org/officeDocument/2006/relationships/hyperlink" Target="mailto:robertoonesti1@gmail.com" TargetMode="External" /><Relationship Id="rId12" Type="http://schemas.openxmlformats.org/officeDocument/2006/relationships/hyperlink" Target="mailto:massimo.urzia@libero.it" TargetMode="External" /><Relationship Id="rId13" Type="http://schemas.openxmlformats.org/officeDocument/2006/relationships/hyperlink" Target="mailto:edisonvsingson@yaoo.com" TargetMode="External" /><Relationship Id="rId14" Type="http://schemas.openxmlformats.org/officeDocument/2006/relationships/hyperlink" Target="mailto:studiodigirolamo@tiscalinet.it" TargetMode="External" /><Relationship Id="rId15" Type="http://schemas.openxmlformats.org/officeDocument/2006/relationships/hyperlink" Target="mailto:info@musicaparliamone.it" TargetMode="External" /><Relationship Id="rId16" Type="http://schemas.openxmlformats.org/officeDocument/2006/relationships/hyperlink" Target="mailto:paolo.fipaldini@alice.it" TargetMode="External" /><Relationship Id="rId17" Type="http://schemas.openxmlformats.org/officeDocument/2006/relationships/hyperlink" Target="mailto:juanitagdg@gmail.com" TargetMode="External" /><Relationship Id="rId18" Type="http://schemas.openxmlformats.org/officeDocument/2006/relationships/hyperlink" Target="mailto:r.dajello@infordata.net" TargetMode="External" /><Relationship Id="rId19" Type="http://schemas.openxmlformats.org/officeDocument/2006/relationships/hyperlink" Target="mailto:carpino.g@msfsrl.it" TargetMode="External" /><Relationship Id="rId20" Type="http://schemas.openxmlformats.org/officeDocument/2006/relationships/hyperlink" Target="mailto:clavianto@libero.it" TargetMode="External" /><Relationship Id="rId21" Type="http://schemas.openxmlformats.org/officeDocument/2006/relationships/hyperlink" Target="mailto:r.dajello@infordata.net" TargetMode="External" /><Relationship Id="rId22" Type="http://schemas.openxmlformats.org/officeDocument/2006/relationships/hyperlink" Target="mailto:segretario@bandadelbuco.com" TargetMode="External" /><Relationship Id="rId23" Type="http://schemas.openxmlformats.org/officeDocument/2006/relationships/hyperlink" Target="mailto:franco.figoni@gmail.com" TargetMode="External" /><Relationship Id="rId2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0"/>
  <sheetViews>
    <sheetView zoomScalePageLayoutView="0" workbookViewId="0" topLeftCell="A124">
      <selection activeCell="A137" sqref="A137:IV137"/>
    </sheetView>
  </sheetViews>
  <sheetFormatPr defaultColWidth="9.140625" defaultRowHeight="14.25" customHeight="1"/>
  <cols>
    <col min="1" max="1" width="5.140625" style="348" customWidth="1"/>
    <col min="2" max="2" width="4.28125" style="348" hidden="1" customWidth="1"/>
    <col min="3" max="3" width="20.00390625" style="1" bestFit="1" customWidth="1"/>
    <col min="4" max="4" width="4.28125" style="2" bestFit="1" customWidth="1"/>
    <col min="5" max="5" width="3.7109375" style="222" customWidth="1"/>
    <col min="6" max="6" width="6.00390625" style="2" customWidth="1"/>
    <col min="7" max="7" width="2.140625" style="222" customWidth="1"/>
    <col min="8" max="8" width="1.8515625" style="222" hidden="1" customWidth="1"/>
    <col min="9" max="9" width="21.8515625" style="1" bestFit="1" customWidth="1"/>
    <col min="10" max="10" width="3.421875" style="2" customWidth="1"/>
    <col min="11" max="11" width="4.00390625" style="222" bestFit="1" customWidth="1"/>
    <col min="12" max="12" width="6.00390625" style="2" customWidth="1"/>
    <col min="13" max="16384" width="9.140625" style="1" customWidth="1"/>
  </cols>
  <sheetData>
    <row r="2" spans="1:13" ht="14.25" customHeight="1" hidden="1">
      <c r="A2" s="4"/>
      <c r="B2" s="4"/>
      <c r="C2" s="761" t="str">
        <f>'dati-oggi'!U8</f>
        <v>7-Idea Carni  (A.Sattanino )</v>
      </c>
      <c r="D2" s="762"/>
      <c r="E2" s="762"/>
      <c r="F2" s="3"/>
      <c r="G2" s="348"/>
      <c r="H2" s="348"/>
      <c r="I2" s="761" t="str">
        <f>'dati-oggi'!R16</f>
        <v>13-Lions  (A.Cochi)</v>
      </c>
      <c r="J2" s="762"/>
      <c r="K2" s="762"/>
      <c r="L2" s="3"/>
      <c r="M2" s="7"/>
    </row>
    <row r="3" spans="1:12" s="381" customFormat="1" ht="14.25" customHeight="1" hidden="1">
      <c r="A3" s="350"/>
      <c r="B3" s="350"/>
      <c r="C3" s="726" t="s">
        <v>1513</v>
      </c>
      <c r="D3" s="350" t="s">
        <v>522</v>
      </c>
      <c r="E3" s="350" t="s">
        <v>0</v>
      </c>
      <c r="F3" s="350"/>
      <c r="G3" s="380"/>
      <c r="H3" s="380"/>
      <c r="I3" s="726" t="s">
        <v>1513</v>
      </c>
      <c r="J3" s="350" t="s">
        <v>522</v>
      </c>
      <c r="K3" s="350" t="s">
        <v>0</v>
      </c>
      <c r="L3" s="8"/>
    </row>
    <row r="4" spans="1:13" ht="14.25" customHeight="1" hidden="1">
      <c r="A4" s="110" t="str">
        <f>IF(C4&lt;&gt;"",VLOOKUP(C4,'dati-oggi'!$A$2:$P$338,3,0),"")</f>
        <v>M</v>
      </c>
      <c r="B4" s="110" t="str">
        <f>IF(C4&lt;&gt;"",VLOOKUP(C4,xCategoria!$B$16:$R$242,4,0),"")</f>
        <v>D</v>
      </c>
      <c r="C4" s="568" t="s">
        <v>863</v>
      </c>
      <c r="D4" s="347" t="str">
        <f>IF(C4&lt;&gt;"",VLOOKUP(C4,xCategoria!$B$2:$L$434,4,0))</f>
        <v>D</v>
      </c>
      <c r="E4" s="347">
        <f>IF(C4&lt;&gt;"",VLOOKUP(C4,xCategoria!$B$2:$L$434,5,0))</f>
        <v>15</v>
      </c>
      <c r="F4" s="5" t="s">
        <v>3</v>
      </c>
      <c r="G4" s="110" t="str">
        <f>IF(I4&lt;&gt;"",VLOOKUP(I4,'dati-oggi'!$A$2:$P$338,3,0),"")</f>
        <v>M</v>
      </c>
      <c r="H4" s="110" t="str">
        <f>IF(I4&lt;&gt;"",VLOOKUP(I4,xCategoria!$B$16:$R$242,4,0),"")</f>
        <v>A</v>
      </c>
      <c r="I4" s="568" t="s">
        <v>1172</v>
      </c>
      <c r="J4" s="347" t="str">
        <f>IF(I4&lt;&gt;"",VLOOKUP(I4,xCategoria!$B$2:$L$434,4,0))</f>
        <v>A</v>
      </c>
      <c r="K4" s="347">
        <f>IF(I4&lt;&gt;"",VLOOKUP(I4,xCategoria!$B$2:$L$434,5,0))</f>
        <v>0</v>
      </c>
      <c r="L4" s="5" t="s">
        <v>3</v>
      </c>
      <c r="M4"/>
    </row>
    <row r="5" spans="1:12" ht="14.25" customHeight="1" hidden="1">
      <c r="A5" s="110" t="str">
        <f>IF(C5&lt;&gt;"",VLOOKUP(C5,'dati-oggi'!$A$2:$P$338,3,0),"")</f>
        <v>M</v>
      </c>
      <c r="B5" s="110" t="str">
        <f>IF(C5&lt;&gt;"",VLOOKUP(C5,xCategoria!$B$16:$R$242,4,0),"")</f>
        <v>C</v>
      </c>
      <c r="C5" s="568" t="s">
        <v>191</v>
      </c>
      <c r="D5" s="347" t="str">
        <f>IF(C5&lt;&gt;"",VLOOKUP(C5,xCategoria!$B$2:$L$434,4,0))</f>
        <v>C</v>
      </c>
      <c r="E5" s="347">
        <f>IF(C5&lt;&gt;"",VLOOKUP(C5,xCategoria!$B$2:$L$434,5,0))</f>
        <v>10</v>
      </c>
      <c r="F5" s="5">
        <v>1</v>
      </c>
      <c r="G5" s="110" t="str">
        <f>IF(I5&lt;&gt;"",VLOOKUP(I5,'dati-oggi'!$A$2:$P$338,3,0),"")</f>
        <v>M</v>
      </c>
      <c r="H5" s="110" t="str">
        <f>IF(I5&lt;&gt;"",VLOOKUP(I5,xCategoria!$B$16:$R$242,4,0),"")</f>
        <v>A</v>
      </c>
      <c r="I5" s="568" t="s">
        <v>1300</v>
      </c>
      <c r="J5" s="347" t="str">
        <f>IF(I5&lt;&gt;"",VLOOKUP(I5,xCategoria!$B$2:$L$434,4,0))</f>
        <v>A</v>
      </c>
      <c r="K5" s="347">
        <f>IF(I5&lt;&gt;"",VLOOKUP(I5,xCategoria!$B$2:$L$434,5,0))</f>
        <v>0</v>
      </c>
      <c r="L5" s="5">
        <v>2</v>
      </c>
    </row>
    <row r="6" spans="1:12" ht="14.25" customHeight="1" hidden="1">
      <c r="A6" s="110" t="str">
        <f>IF(C6&lt;&gt;"",VLOOKUP(C6,'dati-oggi'!$A$2:$P$338,3,0),"")</f>
        <v>M</v>
      </c>
      <c r="B6" s="110" t="str">
        <f>IF(C6&lt;&gt;"",VLOOKUP(C6,xCategoria!$B$16:$R$242,4,0),"")</f>
        <v>A</v>
      </c>
      <c r="C6" s="568" t="s">
        <v>197</v>
      </c>
      <c r="D6" s="347" t="str">
        <f>IF(C6&lt;&gt;"",VLOOKUP(C6,xCategoria!$B$2:$L$434,4,0))</f>
        <v>A</v>
      </c>
      <c r="E6" s="347">
        <f>IF(C6&lt;&gt;"",VLOOKUP(C6,xCategoria!$B$2:$L$434,5,0))</f>
        <v>0</v>
      </c>
      <c r="F6" s="3"/>
      <c r="G6" s="110" t="str">
        <f>IF(I6&lt;&gt;"",VLOOKUP(I6,'dati-oggi'!$A$2:$P$338,3,0),"")</f>
        <v>M</v>
      </c>
      <c r="H6" s="110" t="str">
        <f>IF(I6&lt;&gt;"",VLOOKUP(I6,xCategoria!$B$16:$R$242,4,0),"")</f>
        <v>E</v>
      </c>
      <c r="I6" s="568" t="s">
        <v>1009</v>
      </c>
      <c r="J6" s="347" t="str">
        <f>IF(I6&lt;&gt;"",VLOOKUP(I6,xCategoria!$B$2:$L$434,4,0))</f>
        <v>E</v>
      </c>
      <c r="K6" s="347">
        <f>IF(I6&lt;&gt;"",VLOOKUP(I6,xCategoria!$B$2:$L$434,5,0))</f>
        <v>20</v>
      </c>
      <c r="L6" s="3"/>
    </row>
    <row r="7" spans="1:12" ht="14.25" customHeight="1" hidden="1">
      <c r="A7" s="349"/>
      <c r="B7" s="4"/>
      <c r="C7" s="726" t="s">
        <v>1514</v>
      </c>
      <c r="D7" s="3"/>
      <c r="E7" s="4"/>
      <c r="F7" s="6"/>
      <c r="G7" s="348"/>
      <c r="H7" s="348"/>
      <c r="I7" s="726" t="s">
        <v>1514</v>
      </c>
      <c r="J7" s="3"/>
      <c r="K7" s="4"/>
      <c r="L7" s="6"/>
    </row>
    <row r="8" spans="1:12" ht="14.25" customHeight="1" hidden="1">
      <c r="A8" s="110" t="str">
        <f>IF(C8&lt;&gt;"",VLOOKUP(C8,'dati-oggi'!$A$2:$P$338,3,0),"")</f>
        <v>M</v>
      </c>
      <c r="B8" s="110" t="str">
        <f>IF(C8&lt;&gt;"",VLOOKUP(C8,xCategoria!$B$16:$R$242,4,0),"")</f>
        <v>D</v>
      </c>
      <c r="C8" s="568" t="s">
        <v>195</v>
      </c>
      <c r="D8" s="347" t="str">
        <f>IF(C8&lt;&gt;"",VLOOKUP(C8,xCategoria!$B$2:$L$434,4,0))</f>
        <v>D</v>
      </c>
      <c r="E8" s="347">
        <f>IF(C8&lt;&gt;"",VLOOKUP(C8,xCategoria!$B$2:$L$434,5,0))</f>
        <v>15</v>
      </c>
      <c r="F8" s="3"/>
      <c r="G8" s="110" t="str">
        <f>IF(I8&lt;&gt;"",VLOOKUP(I8,'dati-oggi'!$A$2:$P$338,3,0),"")</f>
        <v>M</v>
      </c>
      <c r="H8" s="110" t="str">
        <f>IF(I8&lt;&gt;"",VLOOKUP(I8,xCategoria!$B$16:$R$242,4,0),"")</f>
        <v>C</v>
      </c>
      <c r="I8" s="568" t="s">
        <v>1515</v>
      </c>
      <c r="J8" s="347" t="str">
        <f>IF(I8&lt;&gt;"",VLOOKUP(I8,xCategoria!$B$2:$L$434,4,0))</f>
        <v>C</v>
      </c>
      <c r="K8" s="347">
        <f>IF(I8&lt;&gt;"",VLOOKUP(I8,xCategoria!$B$2:$L$434,5,0))</f>
        <v>10</v>
      </c>
      <c r="L8" s="3"/>
    </row>
    <row r="9" spans="1:12" ht="14.25" customHeight="1" hidden="1">
      <c r="A9" s="110" t="str">
        <f>IF(C9&lt;&gt;"",VLOOKUP(C9,'dati-oggi'!$A$2:$P$338,3,0),"")</f>
        <v>M</v>
      </c>
      <c r="B9" s="110" t="str">
        <f>IF(C9&lt;&gt;"",VLOOKUP(C9,xCategoria!$B$16:$R$242,4,0),"")</f>
        <v>C</v>
      </c>
      <c r="C9" s="568" t="s">
        <v>193</v>
      </c>
      <c r="D9" s="347" t="str">
        <f>IF(C9&lt;&gt;"",VLOOKUP(C9,xCategoria!$B$2:$L$434,4,0))</f>
        <v>C</v>
      </c>
      <c r="E9" s="347">
        <f>IF(C9&lt;&gt;"",VLOOKUP(C9,xCategoria!$B$2:$L$434,5,0))</f>
        <v>10</v>
      </c>
      <c r="F9" s="6"/>
      <c r="G9" s="110" t="str">
        <f>IF(I9&lt;&gt;"",VLOOKUP(I9,'dati-oggi'!$A$2:$P$338,3,0),"")</f>
        <v>M</v>
      </c>
      <c r="H9" s="110" t="str">
        <f>IF(I9&lt;&gt;"",VLOOKUP(I9,xCategoria!$B$16:$R$242,4,0),"")</f>
        <v>E</v>
      </c>
      <c r="I9" s="568" t="s">
        <v>1160</v>
      </c>
      <c r="J9" s="347" t="str">
        <f>IF(I9&lt;&gt;"",VLOOKUP(I9,xCategoria!$B$2:$L$434,4,0))</f>
        <v>E</v>
      </c>
      <c r="K9" s="347">
        <f>IF(I9&lt;&gt;"",VLOOKUP(I9,xCategoria!$B$2:$L$434,5,0))</f>
        <v>20</v>
      </c>
      <c r="L9" s="6"/>
    </row>
    <row r="10" spans="1:12" ht="14.25" customHeight="1" hidden="1">
      <c r="A10" s="110" t="str">
        <f>IF(C10&lt;&gt;"",VLOOKUP(C10,'dati-oggi'!$A$2:$P$338,3,0),"")</f>
        <v>F</v>
      </c>
      <c r="B10" s="110" t="str">
        <f>IF(C10&lt;&gt;"",VLOOKUP(C10,xCategoria!$B$16:$R$242,4,0),"")</f>
        <v>FC</v>
      </c>
      <c r="C10" s="568" t="s">
        <v>189</v>
      </c>
      <c r="D10" s="347" t="str">
        <f>IF(C10&lt;&gt;"",VLOOKUP(C10,xCategoria!$B$2:$L$434,4,0))</f>
        <v>FC</v>
      </c>
      <c r="E10" s="347">
        <f>IF(C10&lt;&gt;"",VLOOKUP(C10,xCategoria!$B$2:$L$434,5,0))</f>
        <v>20</v>
      </c>
      <c r="F10" s="6"/>
      <c r="G10" s="110" t="str">
        <f>IF(I10&lt;&gt;"",VLOOKUP(I10,'dati-oggi'!$A$2:$P$338,3,0),"")</f>
        <v>M</v>
      </c>
      <c r="H10" s="110" t="str">
        <f>IF(I10&lt;&gt;"",VLOOKUP(I10,xCategoria!$B$16:$R$242,4,0),"")</f>
        <v>D</v>
      </c>
      <c r="I10" s="568" t="s">
        <v>877</v>
      </c>
      <c r="J10" s="347" t="str">
        <f>IF(I10&lt;&gt;"",VLOOKUP(I10,xCategoria!$B$2:$L$434,4,0))</f>
        <v>D</v>
      </c>
      <c r="K10" s="347">
        <f>IF(I10&lt;&gt;"",VLOOKUP(I10,xCategoria!$B$2:$L$434,5,0))</f>
        <v>15</v>
      </c>
      <c r="L10" s="6"/>
    </row>
    <row r="11" spans="1:15" ht="14.25" customHeight="1" hidden="1">
      <c r="A11" s="4"/>
      <c r="B11" s="4"/>
      <c r="C11" s="761" t="str">
        <f>'dati-oggi'!U16</f>
        <v>11-Il Ruggito del Coniglio (A.Bettacchi)</v>
      </c>
      <c r="D11" s="762"/>
      <c r="E11" s="762"/>
      <c r="F11" s="3"/>
      <c r="G11" s="348"/>
      <c r="H11" s="348"/>
      <c r="I11" s="761" t="str">
        <f>'dati-oggi'!R11</f>
        <v>23-Virtual-Mente (D. De Angelis)</v>
      </c>
      <c r="J11" s="762"/>
      <c r="K11" s="762"/>
      <c r="L11" s="3"/>
      <c r="M11" s="110">
        <f>IF(O11&lt;&gt;"",VLOOKUP(O11,'dati-oggi'!$A$2:$P$338,3,0),"")</f>
      </c>
      <c r="N11" s="110">
        <f>IF(O11&lt;&gt;"",VLOOKUP(O11,xCategoria!$B$16:$R$242,4,0),"")</f>
      </c>
      <c r="O11" s="568"/>
    </row>
    <row r="12" spans="1:12" s="381" customFormat="1" ht="14.25" customHeight="1" hidden="1">
      <c r="A12" s="350"/>
      <c r="B12" s="350"/>
      <c r="C12" s="726" t="s">
        <v>1513</v>
      </c>
      <c r="D12" s="350" t="s">
        <v>522</v>
      </c>
      <c r="E12" s="350" t="s">
        <v>0</v>
      </c>
      <c r="F12" s="8"/>
      <c r="G12" s="382"/>
      <c r="H12" s="382"/>
      <c r="I12" s="726" t="s">
        <v>1513</v>
      </c>
      <c r="J12" s="350" t="s">
        <v>522</v>
      </c>
      <c r="K12" s="350" t="s">
        <v>0</v>
      </c>
      <c r="L12" s="8"/>
    </row>
    <row r="13" spans="1:14" ht="14.25" customHeight="1" hidden="1">
      <c r="A13" s="110" t="str">
        <f>IF(C13&lt;&gt;"",VLOOKUP(C13,'dati-oggi'!$A$2:$P$338,3,0),"")</f>
        <v>M</v>
      </c>
      <c r="B13" s="110" t="str">
        <f>IF(C13&lt;&gt;"",VLOOKUP(C13,xCategoria!$B$16:$R$242,4,0),"")</f>
        <v>C</v>
      </c>
      <c r="C13" s="568" t="s">
        <v>270</v>
      </c>
      <c r="D13" s="347" t="str">
        <f>IF(C13&lt;&gt;"",VLOOKUP(C13,xCategoria!$B$2:$L$434,4,0))</f>
        <v>C</v>
      </c>
      <c r="E13" s="347">
        <f>IF(C13&lt;&gt;"",VLOOKUP(C13,xCategoria!$B$2:$L$434,5,0))</f>
        <v>10</v>
      </c>
      <c r="F13" s="5" t="s">
        <v>3</v>
      </c>
      <c r="G13" s="110" t="str">
        <f>IF(I13&lt;&gt;"",VLOOKUP(I13,'dati-oggi'!$A$2:$P$338,3,0),"")</f>
        <v>M</v>
      </c>
      <c r="H13" s="110" t="str">
        <f>IF(I13&lt;&gt;"",VLOOKUP(I13,xCategoria!$B$16:$R$242,4,0),"")</f>
        <v>E</v>
      </c>
      <c r="I13" s="568" t="s">
        <v>346</v>
      </c>
      <c r="J13" s="347" t="str">
        <f>IF(I13&lt;&gt;"",VLOOKUP(I13,xCategoria!$B$2:$L$434,4,0))</f>
        <v>E</v>
      </c>
      <c r="K13" s="347">
        <f>IF(I13&lt;&gt;"",VLOOKUP(I13,xCategoria!$B$2:$L$434,5,0))</f>
        <v>20</v>
      </c>
      <c r="L13" s="5" t="s">
        <v>3</v>
      </c>
      <c r="M13" s="222"/>
      <c r="N13" s="222"/>
    </row>
    <row r="14" spans="1:18" ht="14.25" customHeight="1" hidden="1">
      <c r="A14" s="110" t="str">
        <f>IF(C14&lt;&gt;"",VLOOKUP(C14,'dati-oggi'!$A$2:$P$338,3,0),"")</f>
        <v>M</v>
      </c>
      <c r="B14" s="110" t="str">
        <f>IF(C14&lt;&gt;"",VLOOKUP(C14,xCategoria!$B$16:$R$242,4,0),"")</f>
        <v>C</v>
      </c>
      <c r="C14" s="568" t="s">
        <v>272</v>
      </c>
      <c r="D14" s="347" t="str">
        <f>IF(C14&lt;&gt;"",VLOOKUP(C14,xCategoria!$B$2:$L$434,4,0))</f>
        <v>C</v>
      </c>
      <c r="E14" s="347">
        <f>IF(C14&lt;&gt;"",VLOOKUP(C14,xCategoria!$B$2:$L$434,5,0))</f>
        <v>10</v>
      </c>
      <c r="F14" s="5">
        <v>3</v>
      </c>
      <c r="G14" s="110" t="str">
        <f>IF(I14&lt;&gt;"",VLOOKUP(I14,'dati-oggi'!$A$2:$P$338,3,0),"")</f>
        <v>M</v>
      </c>
      <c r="H14" s="110" t="str">
        <f>IF(I14&lt;&gt;"",VLOOKUP(I14,xCategoria!$B$16:$R$242,4,0),"")</f>
        <v>D</v>
      </c>
      <c r="I14" s="568" t="s">
        <v>1312</v>
      </c>
      <c r="J14" s="347" t="str">
        <f>IF(I14&lt;&gt;"",VLOOKUP(I14,xCategoria!$B$2:$L$434,4,0))</f>
        <v>D</v>
      </c>
      <c r="K14" s="347">
        <f>IF(I14&lt;&gt;"",VLOOKUP(I14,xCategoria!$B$2:$L$434,5,0))</f>
        <v>15</v>
      </c>
      <c r="L14" s="5">
        <v>4</v>
      </c>
      <c r="M14" s="222"/>
      <c r="N14" s="222"/>
      <c r="P14" s="2"/>
      <c r="Q14" s="222"/>
      <c r="R14" s="2"/>
    </row>
    <row r="15" spans="1:18" ht="14.25" customHeight="1" hidden="1">
      <c r="A15" s="110" t="str">
        <f>IF(C15&lt;&gt;"",VLOOKUP(C15,'dati-oggi'!$A$2:$P$338,3,0),"")</f>
        <v>F</v>
      </c>
      <c r="B15" s="110" t="str">
        <f>IF(C15&lt;&gt;"",VLOOKUP(C15,xCategoria!$B$16:$R$242,4,0),"")</f>
        <v>FD</v>
      </c>
      <c r="C15" s="568" t="s">
        <v>277</v>
      </c>
      <c r="D15" s="347" t="str">
        <f>IF(C15&lt;&gt;"",VLOOKUP(C15,xCategoria!$B$2:$L$434,4,0))</f>
        <v>FD</v>
      </c>
      <c r="E15" s="347">
        <f>IF(C15&lt;&gt;"",VLOOKUP(C15,xCategoria!$B$2:$L$434,5,0))</f>
        <v>25</v>
      </c>
      <c r="F15" s="3"/>
      <c r="G15" s="110" t="str">
        <f>IF(I15&lt;&gt;"",VLOOKUP(I15,'dati-oggi'!$A$2:$P$338,3,0),"")</f>
        <v>M</v>
      </c>
      <c r="H15" s="110" t="str">
        <f>IF(I15&lt;&gt;"",VLOOKUP(I15,xCategoria!$B$16:$R$242,4,0),"")</f>
        <v>E</v>
      </c>
      <c r="I15" s="568" t="s">
        <v>349</v>
      </c>
      <c r="J15" s="347" t="str">
        <f>IF(I15&lt;&gt;"",VLOOKUP(I15,xCategoria!$B$2:$L$434,4,0))</f>
        <v>E</v>
      </c>
      <c r="K15" s="347">
        <f>IF(I15&lt;&gt;"",VLOOKUP(I15,xCategoria!$B$2:$L$434,5,0))</f>
        <v>20</v>
      </c>
      <c r="L15" s="3"/>
      <c r="M15" s="222"/>
      <c r="N15" s="222"/>
      <c r="P15" s="2"/>
      <c r="Q15" s="222"/>
      <c r="R15" s="2"/>
    </row>
    <row r="16" spans="1:18" ht="14.25" customHeight="1" hidden="1">
      <c r="A16" s="349"/>
      <c r="B16" s="4"/>
      <c r="C16" s="726" t="s">
        <v>1514</v>
      </c>
      <c r="D16" s="3"/>
      <c r="E16" s="4"/>
      <c r="F16" s="6"/>
      <c r="G16" s="348"/>
      <c r="H16" s="348"/>
      <c r="I16" s="726" t="s">
        <v>1514</v>
      </c>
      <c r="J16" s="3"/>
      <c r="K16" s="4"/>
      <c r="L16" s="6"/>
      <c r="M16" s="222"/>
      <c r="N16" s="222"/>
      <c r="P16" s="2"/>
      <c r="Q16" s="222"/>
      <c r="R16" s="2"/>
    </row>
    <row r="17" spans="1:18" ht="14.25" customHeight="1" hidden="1">
      <c r="A17" s="110" t="str">
        <f>IF(C17&lt;&gt;"",VLOOKUP(C17,'dati-oggi'!$A$2:$P$338,3,0),"")</f>
        <v>M</v>
      </c>
      <c r="B17" s="110" t="str">
        <f>IF(C17&lt;&gt;"",VLOOKUP(C17,xCategoria!$B$16:$R$242,4,0),"")</f>
        <v>C</v>
      </c>
      <c r="C17" s="568" t="s">
        <v>275</v>
      </c>
      <c r="D17" s="347" t="str">
        <f>IF(C17&lt;&gt;"",VLOOKUP(C17,xCategoria!$B$2:$L$434,4,0))</f>
        <v>C</v>
      </c>
      <c r="E17" s="347">
        <f>IF(C17&lt;&gt;"",VLOOKUP(C17,xCategoria!$B$2:$L$434,5,0))</f>
        <v>10</v>
      </c>
      <c r="F17" s="3"/>
      <c r="G17" s="110">
        <f>IF(I17&lt;&gt;"",VLOOKUP(I17,'dati-oggi'!$A$2:$P$338,3,0),"")</f>
      </c>
      <c r="H17" s="110">
        <f>IF(I17&lt;&gt;"",VLOOKUP(I17,xCategoria!$B$16:$R$242,4,0),"")</f>
      </c>
      <c r="I17" s="568"/>
      <c r="J17" s="347" t="b">
        <f>IF(I17&lt;&gt;"",VLOOKUP(I17,xCategoria!$B$2:$L$434,4,0))</f>
        <v>0</v>
      </c>
      <c r="K17" s="347" t="b">
        <f>IF(I17&lt;&gt;"",VLOOKUP(I17,xCategoria!$B$2:$L$434,5,0))</f>
        <v>0</v>
      </c>
      <c r="L17" s="3"/>
      <c r="M17" s="222"/>
      <c r="N17" s="222"/>
      <c r="P17" s="2"/>
      <c r="Q17" s="222"/>
      <c r="R17" s="2"/>
    </row>
    <row r="18" spans="1:18" ht="14.25" customHeight="1" hidden="1">
      <c r="A18" s="110" t="str">
        <f>IF(C18&lt;&gt;"",VLOOKUP(C18,'dati-oggi'!$A$2:$P$338,3,0),"")</f>
        <v>M</v>
      </c>
      <c r="B18" s="110" t="str">
        <f>IF(C18&lt;&gt;"",VLOOKUP(C18,xCategoria!$B$16:$R$242,4,0),"")</f>
        <v>D</v>
      </c>
      <c r="C18" s="568" t="s">
        <v>274</v>
      </c>
      <c r="D18" s="347" t="str">
        <f>IF(C18&lt;&gt;"",VLOOKUP(C18,xCategoria!$B$2:$L$434,4,0))</f>
        <v>D</v>
      </c>
      <c r="E18" s="347">
        <f>IF(C18&lt;&gt;"",VLOOKUP(C18,xCategoria!$B$2:$L$434,5,0))</f>
        <v>15</v>
      </c>
      <c r="F18" s="6"/>
      <c r="G18" s="110">
        <f>IF(I18&lt;&gt;"",VLOOKUP(I18,'dati-oggi'!$A$2:$P$338,3,0),"")</f>
      </c>
      <c r="H18" s="110">
        <f>IF(I18&lt;&gt;"",VLOOKUP(I18,xCategoria!$B$16:$R$242,4,0),"")</f>
      </c>
      <c r="I18" s="568"/>
      <c r="J18" s="347" t="b">
        <f>IF(I18&lt;&gt;"",VLOOKUP(I18,xCategoria!$B$2:$L$434,4,0))</f>
        <v>0</v>
      </c>
      <c r="K18" s="347" t="b">
        <f>IF(I18&lt;&gt;"",VLOOKUP(I18,xCategoria!$B$2:$L$434,5,0))</f>
        <v>0</v>
      </c>
      <c r="L18" s="6"/>
      <c r="M18" s="222"/>
      <c r="N18" s="222"/>
      <c r="P18" s="2"/>
      <c r="Q18" s="222"/>
      <c r="R18" s="2"/>
    </row>
    <row r="19" spans="1:18" ht="14.25" customHeight="1" hidden="1">
      <c r="A19" s="110" t="str">
        <f>IF(C19&lt;&gt;"",VLOOKUP(C19,'dati-oggi'!$A$2:$P$338,3,0),"")</f>
        <v>M</v>
      </c>
      <c r="B19" s="110" t="str">
        <f>IF(C19&lt;&gt;"",VLOOKUP(C19,xCategoria!$B$16:$R$242,4,0),"")</f>
        <v>B</v>
      </c>
      <c r="C19" s="568" t="s">
        <v>185</v>
      </c>
      <c r="D19" s="347" t="str">
        <f>IF(C19&lt;&gt;"",VLOOKUP(C19,xCategoria!$B$2:$L$434,4,0))</f>
        <v>B</v>
      </c>
      <c r="E19" s="347">
        <f>IF(C19&lt;&gt;"",VLOOKUP(C19,xCategoria!$B$2:$L$434,5,0))</f>
        <v>5</v>
      </c>
      <c r="F19" s="6"/>
      <c r="G19" s="110">
        <f>IF(I19&lt;&gt;"",VLOOKUP(I19,'dati-oggi'!$A$2:$P$338,3,0),"")</f>
      </c>
      <c r="H19" s="110">
        <f>IF(I19&lt;&gt;"",VLOOKUP(I19,xCategoria!$B$16:$R$242,4,0),"")</f>
      </c>
      <c r="I19" s="568"/>
      <c r="J19" s="347" t="b">
        <f>IF(I19&lt;&gt;"",VLOOKUP(I19,xCategoria!$B$2:$L$434,4,0))</f>
        <v>0</v>
      </c>
      <c r="K19" s="347" t="b">
        <f>IF(I19&lt;&gt;"",VLOOKUP(I19,xCategoria!$B$2:$L$434,5,0))</f>
        <v>0</v>
      </c>
      <c r="L19" s="6"/>
      <c r="M19" s="222"/>
      <c r="N19" s="222"/>
      <c r="P19" s="2"/>
      <c r="Q19" s="222"/>
      <c r="R19" s="2"/>
    </row>
    <row r="20" spans="1:14" s="381" customFormat="1" ht="14.25" customHeight="1" hidden="1">
      <c r="A20" s="4"/>
      <c r="B20" s="4"/>
      <c r="C20" s="761" t="str">
        <f>'dati-oggi'!U10</f>
        <v>5-Caimans (G.Guarino)</v>
      </c>
      <c r="D20" s="762"/>
      <c r="E20" s="762"/>
      <c r="F20" s="3"/>
      <c r="G20" s="348"/>
      <c r="H20" s="348"/>
      <c r="I20" s="761" t="str">
        <f>'dati-oggi'!R12</f>
        <v>16-THE BOWLEVARDS  (M.Urzia)</v>
      </c>
      <c r="J20" s="762"/>
      <c r="K20" s="762"/>
      <c r="L20" s="3"/>
      <c r="N20"/>
    </row>
    <row r="21" spans="1:14" ht="14.25" customHeight="1" hidden="1">
      <c r="A21" s="350"/>
      <c r="B21" s="350"/>
      <c r="C21" s="726" t="s">
        <v>1513</v>
      </c>
      <c r="D21" s="350" t="s">
        <v>522</v>
      </c>
      <c r="E21" s="350" t="s">
        <v>0</v>
      </c>
      <c r="F21" s="8"/>
      <c r="G21" s="380"/>
      <c r="H21" s="380"/>
      <c r="I21" s="726" t="s">
        <v>1513</v>
      </c>
      <c r="J21" s="350" t="s">
        <v>522</v>
      </c>
      <c r="K21" s="350" t="s">
        <v>0</v>
      </c>
      <c r="L21" s="9"/>
      <c r="M21"/>
      <c r="N21"/>
    </row>
    <row r="22" spans="1:14" ht="14.25" customHeight="1" hidden="1">
      <c r="A22" s="110" t="str">
        <f>IF(C22&lt;&gt;"",VLOOKUP(C22,'dati-oggi'!$A$2:$P$338,3,0),"")</f>
        <v>M</v>
      </c>
      <c r="B22" s="110" t="str">
        <f>IF(C22&lt;&gt;"",VLOOKUP(C22,xCategoria!$B$16:$R$242,4,0),"")</f>
        <v>C</v>
      </c>
      <c r="C22" t="s">
        <v>218</v>
      </c>
      <c r="D22" s="347" t="str">
        <f>IF(C22&lt;&gt;"",VLOOKUP(C22,xCategoria!$B$2:$L$434,4,0))</f>
        <v>C</v>
      </c>
      <c r="E22" s="347">
        <f>IF(C22&lt;&gt;"",VLOOKUP(C22,xCategoria!$B$2:$L$434,5,0))</f>
        <v>10</v>
      </c>
      <c r="F22" s="5" t="s">
        <v>3</v>
      </c>
      <c r="G22" s="110" t="str">
        <f>IF(I22&lt;&gt;"",VLOOKUP(I22,'dati-oggi'!$A$2:$P$338,3,0),"")</f>
        <v>M</v>
      </c>
      <c r="H22" s="110" t="str">
        <f>IF(I22&lt;&gt;"",VLOOKUP(I22,xCategoria!$B$16:$R$242,4,0),"")</f>
        <v>C</v>
      </c>
      <c r="I22" s="568" t="s">
        <v>260</v>
      </c>
      <c r="J22" s="347" t="str">
        <f>IF(I22&lt;&gt;"",VLOOKUP(I22,xCategoria!$B$2:$L$434,4,0))</f>
        <v>C</v>
      </c>
      <c r="K22" s="347">
        <f>IF(I22&lt;&gt;"",VLOOKUP(I22,xCategoria!$B$2:$L$434,5,0))</f>
        <v>10</v>
      </c>
      <c r="L22" s="5" t="s">
        <v>3</v>
      </c>
      <c r="N22"/>
    </row>
    <row r="23" spans="1:14" ht="14.25" customHeight="1" hidden="1">
      <c r="A23" s="110" t="str">
        <f>IF(C23&lt;&gt;"",VLOOKUP(C23,'dati-oggi'!$A$2:$P$338,3,0),"")</f>
        <v>M</v>
      </c>
      <c r="B23" s="110" t="str">
        <f>IF(C23&lt;&gt;"",VLOOKUP(C23,xCategoria!$B$16:$R$242,4,0),"")</f>
        <v>E</v>
      </c>
      <c r="C23" t="s">
        <v>1523</v>
      </c>
      <c r="D23" s="347" t="str">
        <f>IF(C23&lt;&gt;"",VLOOKUP(C23,xCategoria!$B$2:$L$434,4,0))</f>
        <v>E</v>
      </c>
      <c r="E23" s="347">
        <f>IF(C23&lt;&gt;"",VLOOKUP(C23,xCategoria!$B$2:$L$434,5,0))</f>
        <v>20</v>
      </c>
      <c r="F23" s="5">
        <v>5</v>
      </c>
      <c r="G23" s="110" t="str">
        <f>IF(I23&lt;&gt;"",VLOOKUP(I23,'dati-oggi'!$A$2:$P$338,3,0),"")</f>
        <v>M</v>
      </c>
      <c r="H23" s="110" t="str">
        <f>IF(I23&lt;&gt;"",VLOOKUP(I23,xCategoria!$B$16:$R$242,4,0),"")</f>
        <v>B</v>
      </c>
      <c r="I23" s="568" t="s">
        <v>179</v>
      </c>
      <c r="J23" s="347" t="str">
        <f>IF(I23&lt;&gt;"",VLOOKUP(I23,xCategoria!$B$2:$L$434,4,0))</f>
        <v>B</v>
      </c>
      <c r="K23" s="347">
        <f>IF(I23&lt;&gt;"",VLOOKUP(I23,xCategoria!$B$2:$L$434,5,0))</f>
        <v>5</v>
      </c>
      <c r="L23" s="5">
        <v>6</v>
      </c>
      <c r="N23"/>
    </row>
    <row r="24" spans="1:14" ht="14.25" customHeight="1" hidden="1">
      <c r="A24" s="110" t="str">
        <f>IF(C24&lt;&gt;"",VLOOKUP(C24,'dati-oggi'!$A$2:$P$338,3,0),"")</f>
        <v>M</v>
      </c>
      <c r="B24" s="110" t="str">
        <f>IF(C24&lt;&gt;"",VLOOKUP(C24,xCategoria!$B$16:$R$242,4,0),"")</f>
        <v>C</v>
      </c>
      <c r="C24" t="s">
        <v>199</v>
      </c>
      <c r="D24" s="347" t="str">
        <f>IF(C24&lt;&gt;"",VLOOKUP(C24,xCategoria!$B$2:$L$434,4,0))</f>
        <v>C</v>
      </c>
      <c r="E24" s="347">
        <f>IF(C24&lt;&gt;"",VLOOKUP(C24,xCategoria!$B$2:$L$434,5,0))</f>
        <v>10</v>
      </c>
      <c r="F24" s="3"/>
      <c r="G24" s="110" t="str">
        <f>IF(I24&lt;&gt;"",VLOOKUP(I24,'dati-oggi'!$A$2:$P$338,3,0),"")</f>
        <v>M</v>
      </c>
      <c r="H24" s="110" t="str">
        <f>IF(I24&lt;&gt;"",VLOOKUP(I24,xCategoria!$B$16:$R$242,4,0),"")</f>
        <v>B</v>
      </c>
      <c r="I24" s="568" t="s">
        <v>253</v>
      </c>
      <c r="J24" s="347" t="str">
        <f>IF(I24&lt;&gt;"",VLOOKUP(I24,xCategoria!$B$2:$L$434,4,0))</f>
        <v>B</v>
      </c>
      <c r="K24" s="347">
        <f>IF(I24&lt;&gt;"",VLOOKUP(I24,xCategoria!$B$2:$L$434,5,0))</f>
        <v>5</v>
      </c>
      <c r="L24" s="3"/>
      <c r="N24"/>
    </row>
    <row r="25" spans="1:14" ht="14.25" customHeight="1" hidden="1">
      <c r="A25" s="349"/>
      <c r="B25" s="4"/>
      <c r="C25" s="726" t="s">
        <v>1514</v>
      </c>
      <c r="D25" s="3"/>
      <c r="E25" s="4"/>
      <c r="F25" s="6"/>
      <c r="G25" s="348"/>
      <c r="H25" s="348"/>
      <c r="I25" s="726" t="s">
        <v>1514</v>
      </c>
      <c r="J25" s="3"/>
      <c r="K25" s="4"/>
      <c r="L25" s="6"/>
      <c r="N25"/>
    </row>
    <row r="26" spans="1:12" ht="14.25" customHeight="1" hidden="1">
      <c r="A26" s="110">
        <f>IF(C26&lt;&gt;"",VLOOKUP(C26,'dati-oggi'!$A$2:$P$338,3,0),"")</f>
      </c>
      <c r="B26" s="110">
        <f>IF(C26&lt;&gt;"",VLOOKUP(C26,xCategoria!$B$16:$R$242,4,0),"")</f>
      </c>
      <c r="C26" s="568"/>
      <c r="D26" s="347" t="b">
        <f>IF(C26&lt;&gt;"",VLOOKUP(C26,xCategoria!$B$2:$L$434,4,0))</f>
        <v>0</v>
      </c>
      <c r="E26" s="347" t="b">
        <f>IF(C26&lt;&gt;"",VLOOKUP(C26,xCategoria!$B$2:$L$434,5,0))</f>
        <v>0</v>
      </c>
      <c r="F26" s="3"/>
      <c r="G26" s="110">
        <f>IF(I26&lt;&gt;"",VLOOKUP(I26,'dati-oggi'!$A$2:$P$338,3,0),"")</f>
      </c>
      <c r="H26" s="110">
        <f>IF(I26&lt;&gt;"",VLOOKUP(I26,xCategoria!$B$16:$R$242,4,0),"")</f>
      </c>
      <c r="I26" s="568"/>
      <c r="J26" s="347" t="b">
        <f>IF(I26&lt;&gt;"",VLOOKUP(I26,xCategoria!$B$2:$L$434,4,0))</f>
        <v>0</v>
      </c>
      <c r="K26" s="347" t="b">
        <f>IF(I26&lt;&gt;"",VLOOKUP(I26,xCategoria!$B$2:$L$434,5,0))</f>
        <v>0</v>
      </c>
      <c r="L26" s="3"/>
    </row>
    <row r="27" spans="1:12" ht="14.25" customHeight="1" hidden="1">
      <c r="A27" s="110">
        <f>IF(C27&lt;&gt;"",VLOOKUP(C27,'dati-oggi'!$A$2:$P$338,3,0),"")</f>
      </c>
      <c r="B27" s="110">
        <f>IF(C27&lt;&gt;"",VLOOKUP(C27,xCategoria!$B$16:$R$242,4,0),"")</f>
      </c>
      <c r="C27" s="568"/>
      <c r="D27" s="347" t="b">
        <f>IF(C27&lt;&gt;"",VLOOKUP(C27,xCategoria!$B$2:$L$434,4,0))</f>
        <v>0</v>
      </c>
      <c r="E27" s="347" t="b">
        <f>IF(C27&lt;&gt;"",VLOOKUP(C27,xCategoria!$B$2:$L$434,5,0))</f>
        <v>0</v>
      </c>
      <c r="F27" s="6"/>
      <c r="G27" s="110">
        <f>IF(I27&lt;&gt;"",VLOOKUP(I27,'dati-oggi'!$A$2:$P$338,3,0),"")</f>
      </c>
      <c r="H27" s="110">
        <f>IF(I27&lt;&gt;"",VLOOKUP(I27,xCategoria!$B$16:$R$242,4,0),"")</f>
      </c>
      <c r="I27" s="568"/>
      <c r="J27" s="347" t="b">
        <f>IF(I27&lt;&gt;"",VLOOKUP(I27,xCategoria!$B$2:$L$434,4,0))</f>
        <v>0</v>
      </c>
      <c r="K27" s="347" t="b">
        <f>IF(I27&lt;&gt;"",VLOOKUP(I27,xCategoria!$B$2:$L$434,5,0))</f>
        <v>0</v>
      </c>
      <c r="L27" s="6"/>
    </row>
    <row r="28" spans="1:12" ht="14.25" customHeight="1" hidden="1">
      <c r="A28" s="110">
        <f>IF(C28&lt;&gt;"",VLOOKUP(C28,'dati-oggi'!$A$2:$P$338,3,0),"")</f>
      </c>
      <c r="B28" s="110">
        <f>IF(C28&lt;&gt;"",VLOOKUP(C28,xCategoria!$B$16:$R$242,4,0),"")</f>
      </c>
      <c r="C28" s="568"/>
      <c r="D28" s="347" t="b">
        <f>IF(C28&lt;&gt;"",VLOOKUP(C28,xCategoria!$B$2:$L$434,4,0))</f>
        <v>0</v>
      </c>
      <c r="E28" s="347" t="b">
        <f>IF(C28&lt;&gt;"",VLOOKUP(C28,xCategoria!$B$2:$L$434,5,0))</f>
        <v>0</v>
      </c>
      <c r="F28" s="6"/>
      <c r="G28" s="110">
        <f>IF(I28&lt;&gt;"",VLOOKUP(I28,'dati-oggi'!$A$2:$P$338,3,0),"")</f>
      </c>
      <c r="H28" s="110">
        <f>IF(I28&lt;&gt;"",VLOOKUP(I28,xCategoria!$B$16:$R$242,4,0),"")</f>
      </c>
      <c r="I28" s="568"/>
      <c r="J28" s="347" t="b">
        <f>IF(I28&lt;&gt;"",VLOOKUP(I28,xCategoria!$B$2:$L$434,4,0))</f>
        <v>0</v>
      </c>
      <c r="K28" s="347" t="b">
        <f>IF(I28&lt;&gt;"",VLOOKUP(I28,xCategoria!$B$2:$L$434,5,0))</f>
        <v>0</v>
      </c>
      <c r="L28" s="6"/>
    </row>
    <row r="29" spans="1:12" s="381" customFormat="1" ht="14.25" customHeight="1" hidden="1">
      <c r="A29" s="348"/>
      <c r="B29" s="348"/>
      <c r="C29" s="761" t="str">
        <f>'dati-oggi'!R6</f>
        <v>20-RAFF Bowling(A.Angelino)</v>
      </c>
      <c r="D29" s="762"/>
      <c r="E29" s="762"/>
      <c r="F29" s="3"/>
      <c r="G29" s="4"/>
      <c r="H29" s="4"/>
      <c r="I29" s="761" t="str">
        <f>'dati-oggi'!U12</f>
        <v>6-I Ladroni  (G.Pezzali)</v>
      </c>
      <c r="J29" s="762"/>
      <c r="K29" s="762"/>
      <c r="L29" s="3"/>
    </row>
    <row r="30" spans="1:14" ht="14.25" customHeight="1" hidden="1">
      <c r="A30" s="380"/>
      <c r="B30" s="380"/>
      <c r="C30" s="726" t="s">
        <v>1513</v>
      </c>
      <c r="D30" s="350" t="s">
        <v>522</v>
      </c>
      <c r="E30" s="350" t="s">
        <v>0</v>
      </c>
      <c r="F30" s="350"/>
      <c r="G30" s="383"/>
      <c r="H30" s="383"/>
      <c r="I30" s="726" t="s">
        <v>1513</v>
      </c>
      <c r="J30" s="350" t="s">
        <v>522</v>
      </c>
      <c r="K30" s="350" t="s">
        <v>0</v>
      </c>
      <c r="L30" s="9"/>
      <c r="M30"/>
      <c r="N30" s="7"/>
    </row>
    <row r="31" spans="1:14" ht="14.25" customHeight="1" hidden="1">
      <c r="A31" s="110" t="str">
        <f>IF(C31&lt;&gt;"",VLOOKUP(C31,'dati-oggi'!$A$2:$P$338,3,0),"")</f>
        <v>M</v>
      </c>
      <c r="B31" s="110" t="str">
        <f>IF(C31&lt;&gt;"",VLOOKUP(C31,xCategoria!$B$16:$R$242,4,0),"")</f>
        <v>C</v>
      </c>
      <c r="C31" s="568" t="s">
        <v>317</v>
      </c>
      <c r="D31" s="347" t="str">
        <f>IF(C31&lt;&gt;"",VLOOKUP(C31,xCategoria!$B$2:$L$434,4,0))</f>
        <v>C</v>
      </c>
      <c r="E31" s="347">
        <f>IF(C31&lt;&gt;"",VLOOKUP(C31,xCategoria!$B$2:$L$434,5,0))</f>
        <v>10</v>
      </c>
      <c r="F31" s="5" t="s">
        <v>3</v>
      </c>
      <c r="G31" s="110" t="str">
        <f>IF(I31&lt;&gt;"",VLOOKUP(I31,'dati-oggi'!$A$2:$P$338,3,0),"")</f>
        <v>M</v>
      </c>
      <c r="H31" s="110" t="str">
        <f>IF(I31&lt;&gt;"",VLOOKUP(I31,xCategoria!$B$16:$R$242,4,0),"")</f>
        <v>B</v>
      </c>
      <c r="I31" s="568" t="s">
        <v>911</v>
      </c>
      <c r="J31" s="347" t="str">
        <f>IF(I31&lt;&gt;"",VLOOKUP(I31,xCategoria!$B$2:$L$434,4,0))</f>
        <v>B</v>
      </c>
      <c r="K31" s="347">
        <f>IF(I31&lt;&gt;"",VLOOKUP(I31,xCategoria!$B$2:$L$434,5,0))</f>
        <v>5</v>
      </c>
      <c r="L31" s="5" t="s">
        <v>3</v>
      </c>
      <c r="N31" s="7"/>
    </row>
    <row r="32" spans="1:14" ht="14.25" customHeight="1" hidden="1">
      <c r="A32" s="110" t="str">
        <f>IF(C32&lt;&gt;"",VLOOKUP(C32,'dati-oggi'!$A$2:$P$338,3,0),"")</f>
        <v>M</v>
      </c>
      <c r="B32" s="110" t="str">
        <f>IF(C32&lt;&gt;"",VLOOKUP(C32,xCategoria!$B$16:$R$242,4,0),"")</f>
        <v>E</v>
      </c>
      <c r="C32" s="568" t="s">
        <v>311</v>
      </c>
      <c r="D32" s="347" t="str">
        <f>IF(C32&lt;&gt;"",VLOOKUP(C32,xCategoria!$B$2:$L$434,4,0))</f>
        <v>E</v>
      </c>
      <c r="E32" s="347">
        <f>IF(C32&lt;&gt;"",VLOOKUP(C32,xCategoria!$B$2:$L$434,5,0))</f>
        <v>20</v>
      </c>
      <c r="F32" s="5">
        <v>7</v>
      </c>
      <c r="G32" s="110" t="str">
        <f>IF(I32&lt;&gt;"",VLOOKUP(I32,'dati-oggi'!$A$2:$P$338,3,0),"")</f>
        <v>M</v>
      </c>
      <c r="H32" s="110" t="str">
        <f>IF(I32&lt;&gt;"",VLOOKUP(I32,xCategoria!$B$16:$R$242,4,0),"")</f>
        <v>C</v>
      </c>
      <c r="I32" s="568" t="s">
        <v>843</v>
      </c>
      <c r="J32" s="347" t="str">
        <f>IF(I32&lt;&gt;"",VLOOKUP(I32,xCategoria!$B$2:$L$434,4,0))</f>
        <v>C</v>
      </c>
      <c r="K32" s="347">
        <f>IF(I32&lt;&gt;"",VLOOKUP(I32,xCategoria!$B$2:$L$434,5,0))</f>
        <v>10</v>
      </c>
      <c r="L32" s="5">
        <v>8</v>
      </c>
      <c r="M32" s="7"/>
      <c r="N32" s="7"/>
    </row>
    <row r="33" spans="1:12" ht="14.25" customHeight="1" hidden="1">
      <c r="A33" s="110">
        <f>IF(C33&lt;&gt;"",VLOOKUP(C33,'dati-oggi'!$A$2:$P$338,3,0),"")</f>
      </c>
      <c r="B33" s="110">
        <f>IF(C33&lt;&gt;"",VLOOKUP(C33,xCategoria!$B$16:$R$242,4,0),"")</f>
      </c>
      <c r="C33" s="568"/>
      <c r="D33" s="347" t="b">
        <f>IF(C33&lt;&gt;"",VLOOKUP(C33,xCategoria!$B$2:$L$434,4,0))</f>
        <v>0</v>
      </c>
      <c r="E33" s="347" t="b">
        <f>IF(C33&lt;&gt;"",VLOOKUP(C33,xCategoria!$B$2:$L$434,5,0))</f>
        <v>0</v>
      </c>
      <c r="F33" s="3"/>
      <c r="G33" s="110" t="str">
        <f>IF(I33&lt;&gt;"",VLOOKUP(I33,'dati-oggi'!$A$2:$P$338,3,0),"")</f>
        <v>M</v>
      </c>
      <c r="H33" s="110" t="str">
        <f>IF(I33&lt;&gt;"",VLOOKUP(I33,xCategoria!$B$16:$R$242,4,0),"")</f>
        <v>E</v>
      </c>
      <c r="I33" s="568" t="s">
        <v>870</v>
      </c>
      <c r="J33" s="347" t="str">
        <f>IF(I33&lt;&gt;"",VLOOKUP(I33,xCategoria!$B$2:$L$434,4,0))</f>
        <v>E</v>
      </c>
      <c r="K33" s="347">
        <f>IF(I33&lt;&gt;"",VLOOKUP(I33,xCategoria!$B$2:$L$434,5,0))</f>
        <v>20</v>
      </c>
      <c r="L33" s="3"/>
    </row>
    <row r="34" spans="3:13" ht="14.25" customHeight="1" hidden="1">
      <c r="C34" s="726" t="s">
        <v>1514</v>
      </c>
      <c r="D34" s="3"/>
      <c r="E34" s="4"/>
      <c r="F34" s="6"/>
      <c r="G34" s="349"/>
      <c r="H34" s="4"/>
      <c r="I34" s="726" t="s">
        <v>1514</v>
      </c>
      <c r="J34" s="3"/>
      <c r="K34" s="4"/>
      <c r="L34" s="6"/>
      <c r="M34" s="7"/>
    </row>
    <row r="35" spans="1:12" ht="14.25" customHeight="1" hidden="1">
      <c r="A35" s="110" t="str">
        <f>IF(C35&lt;&gt;"",VLOOKUP(C35,'dati-oggi'!$A$2:$P$338,3,0),"")</f>
        <v>M</v>
      </c>
      <c r="B35" s="110" t="str">
        <f>IF(C35&lt;&gt;"",VLOOKUP(C35,xCategoria!$B$16:$R$242,4,0),"")</f>
        <v>A</v>
      </c>
      <c r="C35" s="568" t="s">
        <v>319</v>
      </c>
      <c r="D35" s="347" t="str">
        <f>IF(C35&lt;&gt;"",VLOOKUP(C35,xCategoria!$B$2:$L$434,4,0))</f>
        <v>A</v>
      </c>
      <c r="E35" s="347">
        <f>IF(C35&lt;&gt;"",VLOOKUP(C35,xCategoria!$B$2:$L$434,5,0))</f>
        <v>0</v>
      </c>
      <c r="F35" s="3"/>
      <c r="G35" s="110">
        <f>IF(I35&lt;&gt;"",VLOOKUP(I35,'dati-oggi'!$A$2:$P$338,3,0),"")</f>
      </c>
      <c r="H35" s="110">
        <f>IF(I35&lt;&gt;"",VLOOKUP(I35,xCategoria!$B$16:$R$242,4,0),"")</f>
      </c>
      <c r="I35" s="568"/>
      <c r="J35" s="347" t="b">
        <f>IF(I35&lt;&gt;"",VLOOKUP(I35,xCategoria!$B$2:$L$434,4,0))</f>
        <v>0</v>
      </c>
      <c r="K35" s="347" t="b">
        <f>IF(I35&lt;&gt;"",VLOOKUP(I35,xCategoria!$B$2:$L$434,5,0))</f>
        <v>0</v>
      </c>
      <c r="L35" s="3"/>
    </row>
    <row r="36" spans="1:12" ht="14.25" customHeight="1" hidden="1">
      <c r="A36" s="110" t="str">
        <f>IF(C36&lt;&gt;"",VLOOKUP(C36,'dati-oggi'!$A$2:$P$338,3,0),"")</f>
        <v>M</v>
      </c>
      <c r="B36" s="110" t="str">
        <f>IF(C36&lt;&gt;"",VLOOKUP(C36,xCategoria!$B$16:$R$242,4,0),"")</f>
        <v>D</v>
      </c>
      <c r="C36" s="568" t="s">
        <v>315</v>
      </c>
      <c r="D36" s="347" t="str">
        <f>IF(C36&lt;&gt;"",VLOOKUP(C36,xCategoria!$B$2:$L$434,4,0))</f>
        <v>D</v>
      </c>
      <c r="E36" s="347">
        <f>IF(C36&lt;&gt;"",VLOOKUP(C36,xCategoria!$B$2:$L$434,5,0))</f>
        <v>15</v>
      </c>
      <c r="F36" s="6"/>
      <c r="G36" s="110">
        <f>IF(I36&lt;&gt;"",VLOOKUP(I36,'dati-oggi'!$A$2:$P$338,3,0),"")</f>
      </c>
      <c r="H36" s="110">
        <f>IF(I36&lt;&gt;"",VLOOKUP(I36,xCategoria!$B$16:$R$242,4,0),"")</f>
      </c>
      <c r="I36" s="568"/>
      <c r="J36" s="347" t="b">
        <f>IF(I36&lt;&gt;"",VLOOKUP(I36,xCategoria!$B$2:$L$434,4,0))</f>
        <v>0</v>
      </c>
      <c r="K36" s="347" t="b">
        <f>IF(I36&lt;&gt;"",VLOOKUP(I36,xCategoria!$B$2:$L$434,5,0))</f>
        <v>0</v>
      </c>
      <c r="L36" s="6"/>
    </row>
    <row r="37" spans="1:12" ht="14.25" customHeight="1" hidden="1">
      <c r="A37" s="110">
        <f>IF(C37&lt;&gt;"",VLOOKUP(C37,'dati-oggi'!$A$2:$P$338,3,0),"")</f>
      </c>
      <c r="B37" s="110">
        <f>IF(C37&lt;&gt;"",VLOOKUP(C37,xCategoria!$B$16:$R$242,4,0),"")</f>
      </c>
      <c r="C37" s="568"/>
      <c r="D37" s="347" t="b">
        <f>IF(C37&lt;&gt;"",VLOOKUP(C37,xCategoria!$B$2:$L$434,4,0))</f>
        <v>0</v>
      </c>
      <c r="E37" s="347" t="b">
        <f>IF(C37&lt;&gt;"",VLOOKUP(C37,xCategoria!$B$2:$L$434,5,0))</f>
        <v>0</v>
      </c>
      <c r="F37" s="6"/>
      <c r="G37" s="110">
        <f>IF(I37&lt;&gt;"",VLOOKUP(I37,'dati-oggi'!$A$2:$P$338,3,0),"")</f>
      </c>
      <c r="H37" s="110">
        <f>IF(I37&lt;&gt;"",VLOOKUP(I37,xCategoria!$B$16:$R$242,4,0),"")</f>
      </c>
      <c r="I37" s="568"/>
      <c r="J37" s="347" t="b">
        <f>IF(I37&lt;&gt;"",VLOOKUP(I37,xCategoria!$B$2:$L$434,4,0))</f>
        <v>0</v>
      </c>
      <c r="K37" s="347" t="b">
        <f>IF(I37&lt;&gt;"",VLOOKUP(I37,xCategoria!$B$2:$L$434,5,0))</f>
        <v>0</v>
      </c>
      <c r="L37" s="6"/>
    </row>
    <row r="38" spans="7:12" s="381" customFormat="1" ht="14.25" customHeight="1" hidden="1">
      <c r="G38" s="348"/>
      <c r="H38" s="348"/>
      <c r="I38" s="1"/>
      <c r="J38" s="2"/>
      <c r="K38" s="222"/>
      <c r="L38" s="2"/>
    </row>
    <row r="39" spans="1:14" ht="14.25" customHeight="1" hidden="1">
      <c r="A39" s="4"/>
      <c r="B39" s="4"/>
      <c r="C39" s="761" t="str">
        <f>'dati-oggi'!U11</f>
        <v>14-Die Hard (P.Tipaldi)</v>
      </c>
      <c r="D39" s="762"/>
      <c r="E39" s="762"/>
      <c r="F39" s="3"/>
      <c r="G39" s="348"/>
      <c r="H39" s="348"/>
      <c r="I39" s="761" t="str">
        <f>'dati-oggi'!R10</f>
        <v>4-Pink Panter (P.Derme)</v>
      </c>
      <c r="J39" s="762"/>
      <c r="K39" s="762"/>
      <c r="L39" s="3"/>
      <c r="N39"/>
    </row>
    <row r="40" spans="1:12" ht="14.25" customHeight="1" hidden="1">
      <c r="A40" s="350"/>
      <c r="B40" s="350"/>
      <c r="C40" s="726" t="s">
        <v>1513</v>
      </c>
      <c r="D40" s="350" t="s">
        <v>522</v>
      </c>
      <c r="E40" s="350" t="s">
        <v>0</v>
      </c>
      <c r="F40" s="8"/>
      <c r="G40" s="380"/>
      <c r="H40" s="380"/>
      <c r="I40" s="726" t="s">
        <v>1513</v>
      </c>
      <c r="J40" s="350" t="s">
        <v>522</v>
      </c>
      <c r="K40" s="350" t="s">
        <v>0</v>
      </c>
      <c r="L40" s="8"/>
    </row>
    <row r="41" spans="1:12" ht="14.25" customHeight="1" hidden="1">
      <c r="A41" s="110" t="str">
        <f>IF(C41&lt;&gt;"",VLOOKUP(C41,'dati-oggi'!$A$2:$P$338,3,0),"")</f>
        <v>F</v>
      </c>
      <c r="B41" s="110" t="str">
        <f>IF(C41&lt;&gt;"",VLOOKUP(C41,xCategoria!$B$16:$R$242,4,0),"")</f>
        <v>FD</v>
      </c>
      <c r="C41" s="568" t="s">
        <v>249</v>
      </c>
      <c r="D41" s="347" t="str">
        <f>IF(C41&lt;&gt;"",VLOOKUP(C41,xCategoria!$B$2:$L$434,4,0))</f>
        <v>FD</v>
      </c>
      <c r="E41" s="347">
        <f>IF(C41&lt;&gt;"",VLOOKUP(C41,xCategoria!$B$2:$L$434,5,0))</f>
        <v>25</v>
      </c>
      <c r="F41" s="5" t="s">
        <v>3</v>
      </c>
      <c r="G41" s="110" t="str">
        <f>IF(I41&lt;&gt;"",VLOOKUP(I41,'dati-oggi'!$A$2:$P$338,3,0),"")</f>
        <v>M</v>
      </c>
      <c r="H41" s="110" t="str">
        <f>IF(I41&lt;&gt;"",VLOOKUP(I41,xCategoria!$B$16:$R$242,4,0),"")</f>
        <v>C</v>
      </c>
      <c r="I41" s="568" t="s">
        <v>308</v>
      </c>
      <c r="J41" s="347" t="str">
        <f>IF(I41&lt;&gt;"",VLOOKUP(I41,xCategoria!$B$2:$L$434,4,0))</f>
        <v>C</v>
      </c>
      <c r="K41" s="347">
        <f>IF(I41&lt;&gt;"",VLOOKUP(I41,xCategoria!$B$2:$L$434,5,0))</f>
        <v>10</v>
      </c>
      <c r="L41" s="5" t="s">
        <v>3</v>
      </c>
    </row>
    <row r="42" spans="1:12" ht="14.25" customHeight="1" hidden="1">
      <c r="A42" s="110" t="str">
        <f>IF(C42&lt;&gt;"",VLOOKUP(C42,'dati-oggi'!$A$2:$P$338,3,0),"")</f>
        <v>F</v>
      </c>
      <c r="B42" s="110" t="str">
        <f>IF(C42&lt;&gt;"",VLOOKUP(C42,xCategoria!$B$16:$R$242,4,0),"")</f>
        <v>FE</v>
      </c>
      <c r="C42" s="568" t="s">
        <v>1076</v>
      </c>
      <c r="D42" s="347" t="str">
        <f>IF(C42&lt;&gt;"",VLOOKUP(C42,xCategoria!$B$2:$L$434,4,0))</f>
        <v>FE</v>
      </c>
      <c r="E42" s="347">
        <f>IF(C42&lt;&gt;"",VLOOKUP(C42,xCategoria!$B$2:$L$434,5,0))</f>
        <v>30</v>
      </c>
      <c r="F42" s="5">
        <v>9</v>
      </c>
      <c r="G42" s="110" t="str">
        <f>IF(I42&lt;&gt;"",VLOOKUP(I42,'dati-oggi'!$A$2:$P$338,3,0),"")</f>
        <v>M</v>
      </c>
      <c r="H42" s="110" t="str">
        <f>IF(I42&lt;&gt;"",VLOOKUP(I42,xCategoria!$B$16:$R$242,4,0),"")</f>
        <v>D</v>
      </c>
      <c r="I42" s="568" t="s">
        <v>306</v>
      </c>
      <c r="J42" s="347" t="str">
        <f>IF(I42&lt;&gt;"",VLOOKUP(I42,xCategoria!$B$2:$L$434,4,0))</f>
        <v>D</v>
      </c>
      <c r="K42" s="347">
        <f>IF(I42&lt;&gt;"",VLOOKUP(I42,xCategoria!$B$2:$L$434,5,0))</f>
        <v>15</v>
      </c>
      <c r="L42" s="5">
        <v>10</v>
      </c>
    </row>
    <row r="43" spans="1:12" ht="14.25" customHeight="1" hidden="1">
      <c r="A43" s="110">
        <f>IF(C43&lt;&gt;"",VLOOKUP(C43,'dati-oggi'!$A$2:$P$338,3,0),"")</f>
      </c>
      <c r="B43" s="110">
        <f>IF(C43&lt;&gt;"",VLOOKUP(C43,xCategoria!$B$16:$R$242,4,0),"")</f>
      </c>
      <c r="C43" s="568"/>
      <c r="D43" s="347" t="b">
        <f>IF(C43&lt;&gt;"",VLOOKUP(C43,xCategoria!$B$2:$L$434,4,0))</f>
        <v>0</v>
      </c>
      <c r="E43" s="347" t="b">
        <f>IF(C43&lt;&gt;"",VLOOKUP(C43,xCategoria!$B$2:$L$434,5,0))</f>
        <v>0</v>
      </c>
      <c r="F43" s="3"/>
      <c r="G43" s="110" t="str">
        <f>IF(I43&lt;&gt;"",VLOOKUP(I43,'dati-oggi'!$A$2:$P$338,3,0),"")</f>
        <v>F</v>
      </c>
      <c r="H43" s="110" t="str">
        <f>IF(I43&lt;&gt;"",VLOOKUP(I43,xCategoria!$B$16:$R$242,4,0),"")</f>
        <v>FE</v>
      </c>
      <c r="I43" s="568" t="s">
        <v>1049</v>
      </c>
      <c r="J43" s="347" t="str">
        <f>IF(I43&lt;&gt;"",VLOOKUP(I43,xCategoria!$B$2:$L$434,4,0))</f>
        <v>FE</v>
      </c>
      <c r="K43" s="347">
        <f>IF(I43&lt;&gt;"",VLOOKUP(I43,xCategoria!$B$2:$L$434,5,0))</f>
        <v>30</v>
      </c>
      <c r="L43" s="3"/>
    </row>
    <row r="44" spans="1:12" ht="14.25" customHeight="1" hidden="1">
      <c r="A44" s="349"/>
      <c r="B44" s="4"/>
      <c r="C44" s="726" t="s">
        <v>1514</v>
      </c>
      <c r="D44" s="3"/>
      <c r="E44" s="4"/>
      <c r="F44" s="6"/>
      <c r="G44" s="348"/>
      <c r="H44" s="348"/>
      <c r="I44" s="726" t="s">
        <v>1514</v>
      </c>
      <c r="J44" s="3"/>
      <c r="K44" s="4"/>
      <c r="L44" s="6"/>
    </row>
    <row r="45" spans="1:12" ht="14.25" customHeight="1" hidden="1">
      <c r="A45" s="110">
        <f>IF(C45&lt;&gt;"",VLOOKUP(C45,'dati-oggi'!$A$2:$P$338,3,0),"")</f>
      </c>
      <c r="B45" s="110">
        <f>IF(C45&lt;&gt;"",VLOOKUP(C45,xCategoria!$B$16:$R$242,4,0),"")</f>
      </c>
      <c r="C45" s="568"/>
      <c r="D45" s="347" t="b">
        <f>IF(C45&lt;&gt;"",VLOOKUP(C45,xCategoria!$B$2:$L$434,4,0))</f>
        <v>0</v>
      </c>
      <c r="E45" s="347" t="b">
        <f>IF(C45&lt;&gt;"",VLOOKUP(C45,xCategoria!$B$2:$L$434,5,0))</f>
        <v>0</v>
      </c>
      <c r="F45" s="3"/>
      <c r="G45" s="110">
        <f>IF(I45&lt;&gt;"",VLOOKUP(I45,'dati-oggi'!$A$2:$P$338,3,0),"")</f>
      </c>
      <c r="H45" s="110">
        <f>IF(I45&lt;&gt;"",VLOOKUP(I45,xCategoria!$B$16:$R$242,4,0),"")</f>
      </c>
      <c r="I45" s="568"/>
      <c r="J45" s="347" t="b">
        <f>IF(I45&lt;&gt;"",VLOOKUP(I45,xCategoria!$B$2:$L$434,4,0))</f>
        <v>0</v>
      </c>
      <c r="K45" s="347" t="b">
        <f>IF(I45&lt;&gt;"",VLOOKUP(I45,xCategoria!$B$2:$L$434,5,0))</f>
        <v>0</v>
      </c>
      <c r="L45" s="3"/>
    </row>
    <row r="46" spans="1:12" ht="14.25" customHeight="1" hidden="1">
      <c r="A46" s="110">
        <f>IF(C46&lt;&gt;"",VLOOKUP(C46,'dati-oggi'!$A$2:$P$338,3,0),"")</f>
      </c>
      <c r="B46" s="110">
        <f>IF(C46&lt;&gt;"",VLOOKUP(C46,xCategoria!$B$16:$R$242,4,0),"")</f>
      </c>
      <c r="C46" s="568"/>
      <c r="D46" s="347" t="b">
        <f>IF(C46&lt;&gt;"",VLOOKUP(C46,xCategoria!$B$2:$L$434,4,0))</f>
        <v>0</v>
      </c>
      <c r="E46" s="347" t="b">
        <f>IF(C46&lt;&gt;"",VLOOKUP(C46,xCategoria!$B$2:$L$434,5,0))</f>
        <v>0</v>
      </c>
      <c r="F46" s="6"/>
      <c r="G46" s="110">
        <f>IF(I46&lt;&gt;"",VLOOKUP(I46,'dati-oggi'!$A$2:$P$338,3,0),"")</f>
      </c>
      <c r="H46" s="110">
        <f>IF(I46&lt;&gt;"",VLOOKUP(I46,xCategoria!$B$16:$R$242,4,0),"")</f>
      </c>
      <c r="I46" s="568"/>
      <c r="J46" s="347" t="b">
        <f>IF(I46&lt;&gt;"",VLOOKUP(I46,xCategoria!$B$2:$L$434,4,0))</f>
        <v>0</v>
      </c>
      <c r="K46" s="347" t="b">
        <f>IF(I46&lt;&gt;"",VLOOKUP(I46,xCategoria!$B$2:$L$434,5,0))</f>
        <v>0</v>
      </c>
      <c r="L46" s="6"/>
    </row>
    <row r="47" spans="1:12" s="384" customFormat="1" ht="14.25" customHeight="1" hidden="1">
      <c r="A47" s="110">
        <f>IF(C47&lt;&gt;"",VLOOKUP(C47,'dati-oggi'!$A$2:$P$338,3,0),"")</f>
      </c>
      <c r="B47" s="110">
        <f>IF(C47&lt;&gt;"",VLOOKUP(C47,xCategoria!$B$16:$R$242,4,0),"")</f>
      </c>
      <c r="C47" s="568"/>
      <c r="D47" s="347" t="b">
        <f>IF(C47&lt;&gt;"",VLOOKUP(C47,xCategoria!$B$2:$L$434,4,0))</f>
        <v>0</v>
      </c>
      <c r="E47" s="347" t="b">
        <f>IF(C47&lt;&gt;"",VLOOKUP(C47,xCategoria!$B$2:$L$434,5,0))</f>
        <v>0</v>
      </c>
      <c r="F47" s="6"/>
      <c r="G47" s="110">
        <f>IF(I47&lt;&gt;"",VLOOKUP(I47,'dati-oggi'!$A$2:$P$338,3,0),"")</f>
      </c>
      <c r="H47" s="110">
        <f>IF(I47&lt;&gt;"",VLOOKUP(I47,xCategoria!$B$16:$R$242,4,0),"")</f>
      </c>
      <c r="I47" s="568"/>
      <c r="J47" s="347" t="b">
        <f>IF(I47&lt;&gt;"",VLOOKUP(I47,xCategoria!$B$2:$L$434,4,0))</f>
        <v>0</v>
      </c>
      <c r="K47" s="347" t="b">
        <f>IF(I47&lt;&gt;"",VLOOKUP(I47,xCategoria!$B$2:$L$434,5,0))</f>
        <v>0</v>
      </c>
      <c r="L47" s="6"/>
    </row>
    <row r="48" spans="3:13" ht="14.25" customHeight="1" hidden="1">
      <c r="C48" s="761" t="str">
        <f>'dati-oggi'!R8</f>
        <v>15-Foonzi  (G.Di Giallorenzo)</v>
      </c>
      <c r="D48" s="762"/>
      <c r="E48" s="762"/>
      <c r="F48" s="3"/>
      <c r="G48" s="4"/>
      <c r="H48" s="4"/>
      <c r="I48" s="761" t="str">
        <f>'dati-oggi'!U7</f>
        <v>17-Erresse Sport (M.Di Pio)</v>
      </c>
      <c r="J48" s="762"/>
      <c r="K48" s="762"/>
      <c r="L48" s="3"/>
      <c r="M48"/>
    </row>
    <row r="49" spans="1:13" ht="14.25" customHeight="1" hidden="1">
      <c r="A49" s="380"/>
      <c r="B49" s="380"/>
      <c r="C49" s="726" t="s">
        <v>1513</v>
      </c>
      <c r="D49" s="350" t="s">
        <v>522</v>
      </c>
      <c r="E49" s="350" t="s">
        <v>0</v>
      </c>
      <c r="F49" s="350"/>
      <c r="G49" s="350"/>
      <c r="H49" s="350"/>
      <c r="I49" s="726" t="s">
        <v>1513</v>
      </c>
      <c r="J49" s="350" t="s">
        <v>522</v>
      </c>
      <c r="K49" s="350" t="s">
        <v>0</v>
      </c>
      <c r="L49" s="350"/>
      <c r="M49"/>
    </row>
    <row r="50" spans="1:13" ht="14.25" customHeight="1" hidden="1">
      <c r="A50" s="110" t="str">
        <f>IF(C50&lt;&gt;"",VLOOKUP(C50,'dati-oggi'!$A$2:$P$338,3,0),"")</f>
        <v>M</v>
      </c>
      <c r="B50" s="110" t="str">
        <f>IF(C50&lt;&gt;"",VLOOKUP(C50,xCategoria!$B$16:$R$242,4,0),"")</f>
        <v>E</v>
      </c>
      <c r="C50" s="568" t="s">
        <v>236</v>
      </c>
      <c r="D50" s="347" t="str">
        <f>IF(C50&lt;&gt;"",VLOOKUP(C50,xCategoria!$B$2:$L$434,4,0))</f>
        <v>E</v>
      </c>
      <c r="E50" s="347">
        <f>IF(C50&lt;&gt;"",VLOOKUP(C50,xCategoria!$B$2:$L$434,5,0))</f>
        <v>20</v>
      </c>
      <c r="F50" s="5" t="s">
        <v>3</v>
      </c>
      <c r="G50" s="110" t="str">
        <f>IF(I50&lt;&gt;"",VLOOKUP(I50,'dati-oggi'!$A$2:$P$338,3,0),"")</f>
        <v>M</v>
      </c>
      <c r="H50" s="110" t="str">
        <f>IF(I50&lt;&gt;"",VLOOKUP(I50,xCategoria!$B$16:$R$242,4,0),"")</f>
        <v>E</v>
      </c>
      <c r="I50" s="568" t="s">
        <v>173</v>
      </c>
      <c r="J50" s="347" t="str">
        <f>IF(I50&lt;&gt;"",VLOOKUP(I50,xCategoria!$B$2:$L$434,4,0))</f>
        <v>E</v>
      </c>
      <c r="K50" s="347">
        <f>IF(I50&lt;&gt;"",VLOOKUP(I50,xCategoria!$B$2:$L$434,5,0))</f>
        <v>20</v>
      </c>
      <c r="L50" s="5" t="s">
        <v>3</v>
      </c>
      <c r="M50"/>
    </row>
    <row r="51" spans="1:12" ht="14.25" customHeight="1" hidden="1">
      <c r="A51" s="110" t="str">
        <f>IF(C51&lt;&gt;"",VLOOKUP(C51,'dati-oggi'!$A$2:$P$338,3,0),"")</f>
        <v>F</v>
      </c>
      <c r="B51" s="110" t="str">
        <f>IF(C51&lt;&gt;"",VLOOKUP(C51,xCategoria!$B$16:$R$242,4,0),"")</f>
        <v>FE</v>
      </c>
      <c r="C51" s="568" t="s">
        <v>229</v>
      </c>
      <c r="D51" s="347" t="str">
        <f>IF(C51&lt;&gt;"",VLOOKUP(C51,xCategoria!$B$2:$L$434,4,0))</f>
        <v>FE</v>
      </c>
      <c r="E51" s="347">
        <f>IF(C51&lt;&gt;"",VLOOKUP(C51,xCategoria!$B$2:$L$434,5,0))</f>
        <v>30</v>
      </c>
      <c r="F51" s="5">
        <v>11</v>
      </c>
      <c r="G51" s="110" t="str">
        <f>IF(I51&lt;&gt;"",VLOOKUP(I51,'dati-oggi'!$A$2:$P$338,3,0),"")</f>
        <v>M</v>
      </c>
      <c r="H51" s="110" t="str">
        <f>IF(I51&lt;&gt;"",VLOOKUP(I51,xCategoria!$B$16:$R$242,4,0),"")</f>
        <v>C</v>
      </c>
      <c r="I51" s="568" t="s">
        <v>181</v>
      </c>
      <c r="J51" s="347" t="str">
        <f>IF(I51&lt;&gt;"",VLOOKUP(I51,xCategoria!$B$2:$L$434,4,0))</f>
        <v>C</v>
      </c>
      <c r="K51" s="347">
        <f>IF(I51&lt;&gt;"",VLOOKUP(I51,xCategoria!$B$2:$L$434,5,0))</f>
        <v>10</v>
      </c>
      <c r="L51" s="5">
        <v>12</v>
      </c>
    </row>
    <row r="52" spans="1:12" ht="14.25" customHeight="1" hidden="1">
      <c r="A52" s="110" t="str">
        <f>IF(C52&lt;&gt;"",VLOOKUP(C52,'dati-oggi'!$A$2:$P$338,3,0),"")</f>
        <v>M</v>
      </c>
      <c r="B52" s="110" t="str">
        <f>IF(C52&lt;&gt;"",VLOOKUP(C52,xCategoria!$B$16:$R$242,4,0),"")</f>
        <v>A</v>
      </c>
      <c r="C52" s="568" t="s">
        <v>849</v>
      </c>
      <c r="D52" s="347" t="str">
        <f>IF(C52&lt;&gt;"",VLOOKUP(C52,xCategoria!$B$2:$L$434,4,0))</f>
        <v>A</v>
      </c>
      <c r="E52" s="347">
        <f>IF(C52&lt;&gt;"",VLOOKUP(C52,xCategoria!$B$2:$L$434,5,0))</f>
        <v>0</v>
      </c>
      <c r="F52" s="3"/>
      <c r="G52" s="110" t="str">
        <f>IF(I52&lt;&gt;"",VLOOKUP(I52,'dati-oggi'!$A$2:$P$338,3,0),"")</f>
        <v>M</v>
      </c>
      <c r="H52" s="110" t="str">
        <f>IF(I52&lt;&gt;"",VLOOKUP(I52,xCategoria!$B$16:$R$242,4,0),"")</f>
        <v>C</v>
      </c>
      <c r="I52" s="568" t="s">
        <v>171</v>
      </c>
      <c r="J52" s="347" t="str">
        <f>IF(I52&lt;&gt;"",VLOOKUP(I52,xCategoria!$B$2:$L$434,4,0))</f>
        <v>C</v>
      </c>
      <c r="K52" s="347">
        <f>IF(I52&lt;&gt;"",VLOOKUP(I52,xCategoria!$B$2:$L$434,5,0))</f>
        <v>10</v>
      </c>
      <c r="L52" s="3"/>
    </row>
    <row r="53" spans="3:12" ht="14.25" customHeight="1" hidden="1">
      <c r="C53" s="726" t="s">
        <v>1514</v>
      </c>
      <c r="D53" s="3"/>
      <c r="E53" s="4"/>
      <c r="F53" s="6"/>
      <c r="G53" s="349"/>
      <c r="H53" s="4"/>
      <c r="I53" s="726" t="s">
        <v>1514</v>
      </c>
      <c r="J53" s="3"/>
      <c r="K53" s="4"/>
      <c r="L53" s="6"/>
    </row>
    <row r="54" spans="1:12" ht="14.25" customHeight="1" hidden="1">
      <c r="A54" s="110">
        <f>IF(C54&lt;&gt;"",VLOOKUP(C54,'dati-oggi'!$A$2:$P$338,3,0),"")</f>
      </c>
      <c r="B54" s="110">
        <f>IF(C54&lt;&gt;"",VLOOKUP(C54,xCategoria!$B$16:$R$242,4,0),"")</f>
      </c>
      <c r="C54" s="568"/>
      <c r="D54" s="347" t="b">
        <f>IF(C54&lt;&gt;"",VLOOKUP(C54,xCategoria!$B$2:$L$434,4,0))</f>
        <v>0</v>
      </c>
      <c r="E54" s="347" t="b">
        <f>IF(C54&lt;&gt;"",VLOOKUP(C54,xCategoria!$B$2:$L$434,5,0))</f>
        <v>0</v>
      </c>
      <c r="F54" s="3"/>
      <c r="G54" s="110">
        <f>IF(I54&lt;&gt;"",VLOOKUP(I54,'dati-oggi'!$A$2:$P$338,3,0),"")</f>
      </c>
      <c r="H54" s="110">
        <f>IF(I54&lt;&gt;"",VLOOKUP(I54,xCategoria!$B$16:$R$242,4,0),"")</f>
      </c>
      <c r="I54" s="568"/>
      <c r="J54" s="347" t="b">
        <f>IF(I54&lt;&gt;"",VLOOKUP(I54,xCategoria!$B$2:$L$434,4,0))</f>
        <v>0</v>
      </c>
      <c r="K54" s="347" t="b">
        <f>IF(I54&lt;&gt;"",VLOOKUP(I54,xCategoria!$B$2:$L$434,5,0))</f>
        <v>0</v>
      </c>
      <c r="L54" s="3"/>
    </row>
    <row r="55" spans="1:12" ht="14.25" customHeight="1" hidden="1">
      <c r="A55" s="110">
        <f>IF(C55&lt;&gt;"",VLOOKUP(C55,'dati-oggi'!$A$2:$P$338,3,0),"")</f>
      </c>
      <c r="B55" s="110">
        <f>IF(C55&lt;&gt;"",VLOOKUP(C55,xCategoria!$B$16:$R$242,4,0),"")</f>
      </c>
      <c r="C55" s="568"/>
      <c r="D55" s="347" t="b">
        <f>IF(C55&lt;&gt;"",VLOOKUP(C55,xCategoria!$B$2:$L$434,4,0))</f>
        <v>0</v>
      </c>
      <c r="E55" s="347" t="b">
        <f>IF(C55&lt;&gt;"",VLOOKUP(C55,xCategoria!$B$2:$L$434,5,0))</f>
        <v>0</v>
      </c>
      <c r="F55" s="6"/>
      <c r="G55" s="110">
        <f>IF(I55&lt;&gt;"",VLOOKUP(I55,'dati-oggi'!$A$2:$P$338,3,0),"")</f>
      </c>
      <c r="H55" s="110">
        <f>IF(I55&lt;&gt;"",VLOOKUP(I55,xCategoria!$B$16:$R$242,4,0),"")</f>
      </c>
      <c r="I55" s="568"/>
      <c r="J55" s="347" t="b">
        <f>IF(I55&lt;&gt;"",VLOOKUP(I55,xCategoria!$B$2:$L$434,4,0))</f>
        <v>0</v>
      </c>
      <c r="K55" s="347" t="b">
        <f>IF(I55&lt;&gt;"",VLOOKUP(I55,xCategoria!$B$2:$L$434,5,0))</f>
        <v>0</v>
      </c>
      <c r="L55" s="6"/>
    </row>
    <row r="56" spans="1:12" s="381" customFormat="1" ht="14.25" customHeight="1" hidden="1">
      <c r="A56" s="110">
        <f>IF(C56&lt;&gt;"",VLOOKUP(C56,'dati-oggi'!$A$2:$P$338,3,0),"")</f>
      </c>
      <c r="B56" s="110">
        <f>IF(C56&lt;&gt;"",VLOOKUP(C56,xCategoria!$B$16:$R$242,4,0),"")</f>
      </c>
      <c r="C56" s="568"/>
      <c r="D56" s="347" t="b">
        <f>IF(C56&lt;&gt;"",VLOOKUP(C56,xCategoria!$B$2:$L$434,4,0))</f>
        <v>0</v>
      </c>
      <c r="E56" s="347" t="b">
        <f>IF(C56&lt;&gt;"",VLOOKUP(C56,xCategoria!$B$2:$L$434,5,0))</f>
        <v>0</v>
      </c>
      <c r="F56" s="6"/>
      <c r="G56" s="110">
        <f>IF(I56&lt;&gt;"",VLOOKUP(I56,'dati-oggi'!$A$2:$P$338,3,0),"")</f>
      </c>
      <c r="H56" s="110">
        <f>IF(I56&lt;&gt;"",VLOOKUP(I56,xCategoria!$B$16:$R$242,4,0),"")</f>
      </c>
      <c r="I56" s="568"/>
      <c r="J56" s="347" t="b">
        <f>IF(I56&lt;&gt;"",VLOOKUP(I56,xCategoria!$B$2:$L$434,4,0))</f>
        <v>0</v>
      </c>
      <c r="K56" s="347" t="b">
        <f>IF(I56&lt;&gt;"",VLOOKUP(I56,xCategoria!$B$2:$L$434,5,0))</f>
        <v>0</v>
      </c>
      <c r="L56" s="6"/>
    </row>
    <row r="57" spans="3:13" ht="14.25" customHeight="1" hidden="1">
      <c r="C57" s="761" t="str">
        <f>'dati-oggi'!R15</f>
        <v>22-The Best of Flintstones (P.Di Pirro)</v>
      </c>
      <c r="D57" s="762"/>
      <c r="E57" s="762"/>
      <c r="F57" s="3"/>
      <c r="G57" s="4"/>
      <c r="H57" s="4"/>
      <c r="I57" s="761" t="str">
        <f>'dati-oggi'!U14</f>
        <v>12-Isola Dahlak (S.Tonelli)</v>
      </c>
      <c r="J57" s="762"/>
      <c r="K57" s="762"/>
      <c r="L57" s="3"/>
      <c r="M57"/>
    </row>
    <row r="58" spans="1:13" ht="14.25" customHeight="1" hidden="1">
      <c r="A58" s="380"/>
      <c r="B58" s="380"/>
      <c r="C58" s="726" t="s">
        <v>1513</v>
      </c>
      <c r="D58" s="350" t="s">
        <v>522</v>
      </c>
      <c r="E58" s="350" t="s">
        <v>0</v>
      </c>
      <c r="F58" s="8"/>
      <c r="G58" s="350"/>
      <c r="H58" s="350"/>
      <c r="I58" s="726" t="s">
        <v>1513</v>
      </c>
      <c r="J58" s="350" t="s">
        <v>522</v>
      </c>
      <c r="K58" s="350" t="s">
        <v>0</v>
      </c>
      <c r="L58" s="8"/>
      <c r="M58"/>
    </row>
    <row r="59" spans="1:14" ht="14.25" customHeight="1" hidden="1">
      <c r="A59" s="110" t="str">
        <f>IF(C59&lt;&gt;"",VLOOKUP(C59,'dati-oggi'!$A$2:$P$338,3,0),"")</f>
        <v>M</v>
      </c>
      <c r="B59" s="110" t="str">
        <f>IF(C59&lt;&gt;"",VLOOKUP(C59,xCategoria!$B$16:$R$242,4,0),"")</f>
        <v>A</v>
      </c>
      <c r="C59" s="568" t="s">
        <v>342</v>
      </c>
      <c r="D59" s="347" t="str">
        <f>IF(C59&lt;&gt;"",VLOOKUP(C59,xCategoria!$B$2:$L$434,4,0))</f>
        <v>A</v>
      </c>
      <c r="E59" s="347">
        <f>IF(C59&lt;&gt;"",VLOOKUP(C59,xCategoria!$B$2:$L$434,5,0))</f>
        <v>0</v>
      </c>
      <c r="F59" s="5" t="s">
        <v>3</v>
      </c>
      <c r="G59" s="110" t="str">
        <f>IF(I59&lt;&gt;"",VLOOKUP(I59,'dati-oggi'!$A$2:$P$338,3,0),"")</f>
        <v>M</v>
      </c>
      <c r="H59" s="110" t="str">
        <f>IF(I59&lt;&gt;"",VLOOKUP(I59,xCategoria!$B$16:$R$242,4,0),"")</f>
        <v>A</v>
      </c>
      <c r="I59" s="568" t="s">
        <v>281</v>
      </c>
      <c r="J59" s="347" t="str">
        <f>IF(I59&lt;&gt;"",VLOOKUP(I59,xCategoria!$B$2:$L$434,4,0))</f>
        <v>A</v>
      </c>
      <c r="K59" s="347">
        <f>IF(I59&lt;&gt;"",VLOOKUP(I59,xCategoria!$B$2:$L$434,5,0))</f>
        <v>0</v>
      </c>
      <c r="L59" s="5" t="s">
        <v>3</v>
      </c>
      <c r="M59"/>
      <c r="N59"/>
    </row>
    <row r="60" spans="1:12" ht="14.25" customHeight="1" hidden="1">
      <c r="A60" s="110" t="str">
        <f>IF(C60&lt;&gt;"",VLOOKUP(C60,'dati-oggi'!$A$2:$P$338,3,0),"")</f>
        <v>F</v>
      </c>
      <c r="B60" s="110" t="str">
        <f>IF(C60&lt;&gt;"",VLOOKUP(C60,xCategoria!$B$16:$R$242,4,0),"")</f>
        <v>FC</v>
      </c>
      <c r="C60" s="568" t="s">
        <v>336</v>
      </c>
      <c r="D60" s="347" t="str">
        <f>IF(C60&lt;&gt;"",VLOOKUP(C60,xCategoria!$B$2:$L$434,4,0))</f>
        <v>FC</v>
      </c>
      <c r="E60" s="347">
        <f>IF(C60&lt;&gt;"",VLOOKUP(C60,xCategoria!$B$2:$L$434,5,0))</f>
        <v>20</v>
      </c>
      <c r="F60" s="5">
        <v>13</v>
      </c>
      <c r="G60" s="110" t="str">
        <f>IF(I60&lt;&gt;"",VLOOKUP(I60,'dati-oggi'!$A$2:$P$338,3,0),"")</f>
        <v>F</v>
      </c>
      <c r="H60" s="110" t="str">
        <f>IF(I60&lt;&gt;"",VLOOKUP(I60,xCategoria!$B$16:$R$242,4,0),"")</f>
        <v>FD</v>
      </c>
      <c r="I60" s="568" t="s">
        <v>283</v>
      </c>
      <c r="J60" s="347" t="str">
        <f>IF(I60&lt;&gt;"",VLOOKUP(I60,xCategoria!$B$2:$L$434,4,0))</f>
        <v>FD</v>
      </c>
      <c r="K60" s="347">
        <f>IF(I60&lt;&gt;"",VLOOKUP(I60,xCategoria!$B$2:$L$434,5,0))</f>
        <v>25</v>
      </c>
      <c r="L60" s="5">
        <v>14</v>
      </c>
    </row>
    <row r="61" spans="1:12" ht="14.25" customHeight="1" hidden="1">
      <c r="A61" s="110" t="str">
        <f>IF(C61&lt;&gt;"",VLOOKUP(C61,'dati-oggi'!$A$2:$P$338,3,0),"")</f>
        <v>M</v>
      </c>
      <c r="B61" s="110" t="str">
        <f>IF(C61&lt;&gt;"",VLOOKUP(C61,xCategoria!$B$16:$R$242,4,0),"")</f>
        <v>A</v>
      </c>
      <c r="C61" s="568" t="s">
        <v>340</v>
      </c>
      <c r="D61" s="347" t="str">
        <f>IF(C61&lt;&gt;"",VLOOKUP(C61,xCategoria!$B$2:$L$434,4,0))</f>
        <v>A</v>
      </c>
      <c r="E61" s="347">
        <f>IF(C61&lt;&gt;"",VLOOKUP(C61,xCategoria!$B$2:$L$434,5,0))</f>
        <v>0</v>
      </c>
      <c r="F61" s="3"/>
      <c r="G61" s="110" t="str">
        <f>IF(I61&lt;&gt;"",VLOOKUP(I61,'dati-oggi'!$A$2:$P$338,3,0),"")</f>
        <v>M</v>
      </c>
      <c r="H61" s="110" t="str">
        <f>IF(I61&lt;&gt;"",VLOOKUP(I61,xCategoria!$B$16:$R$242,4,0),"")</f>
        <v>A</v>
      </c>
      <c r="I61" s="568" t="s">
        <v>1268</v>
      </c>
      <c r="J61" s="347" t="str">
        <f>IF(I61&lt;&gt;"",VLOOKUP(I61,xCategoria!$B$2:$L$434,4,0))</f>
        <v>A</v>
      </c>
      <c r="K61" s="347">
        <f>IF(I61&lt;&gt;"",VLOOKUP(I61,xCategoria!$B$2:$L$434,5,0))</f>
        <v>0</v>
      </c>
      <c r="L61" s="3"/>
    </row>
    <row r="62" spans="3:12" ht="14.25" customHeight="1" hidden="1">
      <c r="C62" s="726" t="s">
        <v>1514</v>
      </c>
      <c r="D62" s="3"/>
      <c r="E62" s="4"/>
      <c r="F62" s="6"/>
      <c r="G62" s="349"/>
      <c r="H62" s="4"/>
      <c r="I62" s="726" t="s">
        <v>1514</v>
      </c>
      <c r="J62" s="3"/>
      <c r="K62" s="4"/>
      <c r="L62" s="6"/>
    </row>
    <row r="63" spans="1:12" ht="14.25" customHeight="1" hidden="1">
      <c r="A63" s="110" t="str">
        <f>IF(C63&lt;&gt;"",VLOOKUP(C63,'dati-oggi'!$A$2:$P$338,3,0),"")</f>
        <v>M</v>
      </c>
      <c r="B63" s="110" t="str">
        <f>IF(C63&lt;&gt;"",VLOOKUP(C63,xCategoria!$B$16:$R$242,4,0),"")</f>
        <v>A</v>
      </c>
      <c r="C63" s="568" t="s">
        <v>812</v>
      </c>
      <c r="D63" s="347" t="str">
        <f>IF(C63&lt;&gt;"",VLOOKUP(C63,xCategoria!$B$2:$L$434,4,0))</f>
        <v>A</v>
      </c>
      <c r="E63" s="347">
        <f>IF(C63&lt;&gt;"",VLOOKUP(C63,xCategoria!$B$2:$L$434,5,0))</f>
        <v>0</v>
      </c>
      <c r="F63" s="3"/>
      <c r="G63" s="110" t="str">
        <f>IF(I63&lt;&gt;"",VLOOKUP(I63,'dati-oggi'!$A$2:$P$338,3,0),"")</f>
        <v>M</v>
      </c>
      <c r="H63" s="110" t="str">
        <f>IF(I63&lt;&gt;"",VLOOKUP(I63,xCategoria!$B$16:$R$242,4,0),"")</f>
        <v>C</v>
      </c>
      <c r="I63" s="568" t="s">
        <v>285</v>
      </c>
      <c r="J63" s="347" t="str">
        <f>IF(I63&lt;&gt;"",VLOOKUP(I63,xCategoria!$B$2:$L$434,4,0))</f>
        <v>C</v>
      </c>
      <c r="K63" s="347">
        <f>IF(I63&lt;&gt;"",VLOOKUP(I63,xCategoria!$B$2:$L$434,5,0))</f>
        <v>10</v>
      </c>
      <c r="L63" s="3"/>
    </row>
    <row r="64" spans="1:12" ht="14.25" customHeight="1" hidden="1">
      <c r="A64" s="110">
        <f>IF(C64&lt;&gt;"",VLOOKUP(C64,'dati-oggi'!$A$2:$P$338,3,0),"")</f>
      </c>
      <c r="B64" s="110">
        <f>IF(C64&lt;&gt;"",VLOOKUP(C64,xCategoria!$B$16:$R$242,4,0),"")</f>
      </c>
      <c r="C64" s="568"/>
      <c r="D64" s="347" t="b">
        <f>IF(C64&lt;&gt;"",VLOOKUP(C64,xCategoria!$B$2:$L$434,4,0))</f>
        <v>0</v>
      </c>
      <c r="E64" s="347" t="b">
        <f>IF(C64&lt;&gt;"",VLOOKUP(C64,xCategoria!$B$2:$L$434,5,0))</f>
        <v>0</v>
      </c>
      <c r="F64" s="6"/>
      <c r="G64" s="110" t="str">
        <f>IF(I64&lt;&gt;"",VLOOKUP(I64,'dati-oggi'!$A$2:$P$338,3,0),"")</f>
        <v>M</v>
      </c>
      <c r="H64" s="110" t="str">
        <f>IF(I64&lt;&gt;"",VLOOKUP(I64,xCategoria!$B$16:$R$242,4,0),"")</f>
        <v>A</v>
      </c>
      <c r="I64" s="568" t="s">
        <v>1157</v>
      </c>
      <c r="J64" s="347" t="str">
        <f>IF(I64&lt;&gt;"",VLOOKUP(I64,xCategoria!$B$2:$L$434,4,0))</f>
        <v>A</v>
      </c>
      <c r="K64" s="347">
        <f>IF(I64&lt;&gt;"",VLOOKUP(I64,xCategoria!$B$2:$L$434,5,0))</f>
        <v>0</v>
      </c>
      <c r="L64" s="6"/>
    </row>
    <row r="65" spans="1:12" s="381" customFormat="1" ht="14.25" customHeight="1" hidden="1">
      <c r="A65" s="110">
        <f>IF(C65&lt;&gt;"",VLOOKUP(C65,'dati-oggi'!$A$2:$P$338,3,0),"")</f>
      </c>
      <c r="B65" s="110">
        <f>IF(C65&lt;&gt;"",VLOOKUP(C65,xCategoria!$B$16:$R$242,4,0),"")</f>
      </c>
      <c r="C65" s="568"/>
      <c r="D65" s="347" t="b">
        <f>IF(C65&lt;&gt;"",VLOOKUP(C65,xCategoria!$B$2:$L$434,4,0))</f>
        <v>0</v>
      </c>
      <c r="E65" s="347" t="b">
        <f>IF(C65&lt;&gt;"",VLOOKUP(C65,xCategoria!$B$2:$L$434,5,0))</f>
        <v>0</v>
      </c>
      <c r="F65" s="6"/>
      <c r="G65" s="110">
        <f>IF(I65&lt;&gt;"",VLOOKUP(I65,'dati-oggi'!$A$2:$P$338,3,0),"")</f>
      </c>
      <c r="H65" s="110">
        <f>IF(I65&lt;&gt;"",VLOOKUP(I65,xCategoria!$B$16:$R$242,4,0),"")</f>
      </c>
      <c r="I65" s="568"/>
      <c r="J65" s="347" t="b">
        <f>IF(I65&lt;&gt;"",VLOOKUP(I65,xCategoria!$B$2:$L$434,4,0))</f>
        <v>0</v>
      </c>
      <c r="K65" s="347" t="b">
        <f>IF(I65&lt;&gt;"",VLOOKUP(I65,xCategoria!$B$2:$L$434,5,0))</f>
        <v>0</v>
      </c>
      <c r="L65" s="6"/>
    </row>
    <row r="66" spans="1:6" s="384" customFormat="1" ht="14.25" customHeight="1" hidden="1">
      <c r="A66" s="735"/>
      <c r="B66" s="735"/>
      <c r="C66" s="736"/>
      <c r="D66" s="737"/>
      <c r="E66" s="737"/>
      <c r="F66" s="738"/>
    </row>
    <row r="67" spans="1:13" ht="14.25" customHeight="1" hidden="1">
      <c r="A67" s="735"/>
      <c r="B67" s="735"/>
      <c r="C67" s="761" t="s">
        <v>1419</v>
      </c>
      <c r="D67" s="762"/>
      <c r="E67" s="762"/>
      <c r="F67" s="738"/>
      <c r="G67" s="348"/>
      <c r="H67" s="348"/>
      <c r="I67" s="761" t="str">
        <f>'dati-oggi'!R14</f>
        <v>10-King Pin (T.Claps)</v>
      </c>
      <c r="J67" s="762"/>
      <c r="K67" s="762"/>
      <c r="L67" s="3"/>
      <c r="M67"/>
    </row>
    <row r="68" spans="1:13" ht="14.25" customHeight="1" hidden="1">
      <c r="A68" s="383"/>
      <c r="B68" s="383"/>
      <c r="C68" s="726" t="s">
        <v>1513</v>
      </c>
      <c r="D68" s="350" t="s">
        <v>522</v>
      </c>
      <c r="E68" s="350" t="s">
        <v>0</v>
      </c>
      <c r="F68" s="9"/>
      <c r="G68" s="380"/>
      <c r="H68" s="380"/>
      <c r="I68" s="726" t="s">
        <v>1513</v>
      </c>
      <c r="J68" s="350" t="s">
        <v>522</v>
      </c>
      <c r="K68" s="350" t="s">
        <v>0</v>
      </c>
      <c r="L68" s="8"/>
      <c r="M68"/>
    </row>
    <row r="69" spans="1:13" ht="14.25" customHeight="1" hidden="1">
      <c r="A69" s="110" t="str">
        <f>IF(C69&lt;&gt;"",VLOOKUP(C69,'dati-oggi'!$A$2:$P$338,3,0),"")</f>
        <v>M</v>
      </c>
      <c r="B69" s="110" t="str">
        <f>IF(C69&lt;&gt;"",VLOOKUP(C69,xCategoria!$B$16:$R$242,4,0),"")</f>
        <v>B</v>
      </c>
      <c r="C69" s="568" t="s">
        <v>183</v>
      </c>
      <c r="D69" s="347" t="str">
        <f>IF(C69&lt;&gt;"",VLOOKUP(C69,xCategoria!$B$2:$L$434,4,0))</f>
        <v>B</v>
      </c>
      <c r="E69" s="347">
        <f>IF(C69&lt;&gt;"",VLOOKUP(C69,xCategoria!$B$2:$L$434,5,0))</f>
        <v>5</v>
      </c>
      <c r="F69" s="5" t="s">
        <v>3</v>
      </c>
      <c r="G69" s="110" t="str">
        <f>IF(I69&lt;&gt;"",VLOOKUP(I69,'dati-oggi'!$A$2:$P$338,3,0),"")</f>
        <v>M</v>
      </c>
      <c r="H69" s="110" t="str">
        <f>IF(I69&lt;&gt;"",VLOOKUP(I69,xCategoria!$B$16:$R$242,4,0),"")</f>
        <v>B</v>
      </c>
      <c r="I69" s="568" t="s">
        <v>924</v>
      </c>
      <c r="J69" s="347" t="str">
        <f>IF(I69&lt;&gt;"",VLOOKUP(I69,xCategoria!$B$2:$L$434,4,0))</f>
        <v>B</v>
      </c>
      <c r="K69" s="347">
        <f>IF(I69&lt;&gt;"",VLOOKUP(I69,xCategoria!$B$2:$L$434,5,0))</f>
        <v>5</v>
      </c>
      <c r="L69" s="5" t="s">
        <v>3</v>
      </c>
      <c r="M69"/>
    </row>
    <row r="70" spans="1:12" ht="14.25" customHeight="1" hidden="1">
      <c r="A70" s="110" t="str">
        <f>IF(C70&lt;&gt;"",VLOOKUP(C70,'dati-oggi'!$A$2:$P$338,3,0),"")</f>
        <v>M</v>
      </c>
      <c r="B70" s="110" t="str">
        <f>IF(C70&lt;&gt;"",VLOOKUP(C70,xCategoria!$B$16:$R$242,4,0),"")</f>
        <v>B</v>
      </c>
      <c r="C70" s="568" t="s">
        <v>302</v>
      </c>
      <c r="D70" s="347" t="str">
        <f>IF(C70&lt;&gt;"",VLOOKUP(C70,xCategoria!$B$2:$L$434,4,0))</f>
        <v>B</v>
      </c>
      <c r="E70" s="347">
        <f>IF(C70&lt;&gt;"",VLOOKUP(C70,xCategoria!$B$2:$L$434,5,0))</f>
        <v>5</v>
      </c>
      <c r="F70" s="5">
        <v>15</v>
      </c>
      <c r="G70" s="110" t="str">
        <f>IF(I70&lt;&gt;"",VLOOKUP(I70,'dati-oggi'!$A$2:$P$338,3,0),"")</f>
        <v>M</v>
      </c>
      <c r="H70" s="110" t="str">
        <f>IF(I70&lt;&gt;"",VLOOKUP(I70,xCategoria!$B$16:$R$242,4,0),"")</f>
        <v>D</v>
      </c>
      <c r="I70" s="568" t="s">
        <v>290</v>
      </c>
      <c r="J70" s="347" t="str">
        <f>IF(I70&lt;&gt;"",VLOOKUP(I70,xCategoria!$B$2:$L$434,4,0))</f>
        <v>D</v>
      </c>
      <c r="K70" s="347">
        <f>IF(I70&lt;&gt;"",VLOOKUP(I70,xCategoria!$B$2:$L$434,5,0))</f>
        <v>15</v>
      </c>
      <c r="L70" s="5">
        <v>16</v>
      </c>
    </row>
    <row r="71" spans="1:12" ht="14.25" customHeight="1" hidden="1">
      <c r="A71" s="110" t="str">
        <f>IF(C71&lt;&gt;"",VLOOKUP(C71,'dati-oggi'!$A$2:$P$338,3,0),"")</f>
        <v>M</v>
      </c>
      <c r="B71" s="110" t="str">
        <f>IF(C71&lt;&gt;"",VLOOKUP(C71,xCategoria!$B$16:$R$242,4,0),"")</f>
        <v>C</v>
      </c>
      <c r="C71" s="568" t="s">
        <v>300</v>
      </c>
      <c r="D71" s="347" t="str">
        <f>IF(C71&lt;&gt;"",VLOOKUP(C71,xCategoria!$B$2:$L$434,4,0))</f>
        <v>C</v>
      </c>
      <c r="E71" s="347">
        <f>IF(C71&lt;&gt;"",VLOOKUP(C71,xCategoria!$B$2:$L$434,5,0))</f>
        <v>10</v>
      </c>
      <c r="F71" s="3"/>
      <c r="G71" s="110" t="str">
        <f>IF(I71&lt;&gt;"",VLOOKUP(I71,'dati-oggi'!$A$2:$P$338,3,0),"")</f>
        <v>M</v>
      </c>
      <c r="H71" s="110" t="str">
        <f>IF(I71&lt;&gt;"",VLOOKUP(I71,xCategoria!$B$16:$R$242,4,0),"")</f>
        <v>A</v>
      </c>
      <c r="I71" s="568" t="s">
        <v>868</v>
      </c>
      <c r="J71" s="347" t="str">
        <f>IF(I71&lt;&gt;"",VLOOKUP(I71,xCategoria!$B$2:$L$434,4,0))</f>
        <v>A</v>
      </c>
      <c r="K71" s="347">
        <f>IF(I71&lt;&gt;"",VLOOKUP(I71,xCategoria!$B$2:$L$434,5,0))</f>
        <v>0</v>
      </c>
      <c r="L71" s="3"/>
    </row>
    <row r="72" spans="1:12" ht="14.25" customHeight="1" hidden="1">
      <c r="A72" s="349"/>
      <c r="B72" s="4"/>
      <c r="C72" s="726" t="s">
        <v>1514</v>
      </c>
      <c r="D72" s="3"/>
      <c r="E72" s="4"/>
      <c r="F72" s="6"/>
      <c r="G72" s="348"/>
      <c r="H72" s="348"/>
      <c r="I72" s="726" t="s">
        <v>1514</v>
      </c>
      <c r="J72" s="3"/>
      <c r="K72" s="4"/>
      <c r="L72" s="6"/>
    </row>
    <row r="73" spans="1:12" ht="14.25" customHeight="1" hidden="1">
      <c r="A73" s="110" t="str">
        <f>IF(C73&lt;&gt;"",VLOOKUP(C73,'dati-oggi'!$A$2:$P$338,3,0),"")</f>
        <v>M</v>
      </c>
      <c r="B73" s="110" t="str">
        <f>IF(C73&lt;&gt;"",VLOOKUP(C73,xCategoria!$B$16:$R$242,4,0),"")</f>
        <v>B</v>
      </c>
      <c r="C73" s="568" t="s">
        <v>434</v>
      </c>
      <c r="D73" s="347" t="str">
        <f>IF(C73&lt;&gt;"",VLOOKUP(C73,xCategoria!$B$2:$L$434,4,0))</f>
        <v>B</v>
      </c>
      <c r="E73" s="347">
        <f>IF(C73&lt;&gt;"",VLOOKUP(C73,xCategoria!$B$2:$L$434,5,0))</f>
        <v>5</v>
      </c>
      <c r="F73" s="3"/>
      <c r="G73" s="110">
        <f>IF(I73&lt;&gt;"",VLOOKUP(I73,'dati-oggi'!$A$2:$P$338,3,0),"")</f>
      </c>
      <c r="H73" s="110">
        <f>IF(I73&lt;&gt;"",VLOOKUP(I73,xCategoria!$B$16:$R$242,4,0),"")</f>
      </c>
      <c r="I73" s="568"/>
      <c r="J73" s="347" t="b">
        <f>IF(I73&lt;&gt;"",VLOOKUP(I73,xCategoria!$B$2:$L$434,4,0))</f>
        <v>0</v>
      </c>
      <c r="K73" s="347" t="b">
        <f>IF(I73&lt;&gt;"",VLOOKUP(I73,xCategoria!$B$2:$L$434,5,0))</f>
        <v>0</v>
      </c>
      <c r="L73" s="3"/>
    </row>
    <row r="74" spans="1:12" s="381" customFormat="1" ht="14.25" customHeight="1" hidden="1">
      <c r="A74" s="110">
        <f>IF(C74&lt;&gt;"",VLOOKUP(C74,'dati-oggi'!$A$2:$P$338,3,0),"")</f>
      </c>
      <c r="B74" s="110">
        <f>IF(C74&lt;&gt;"",VLOOKUP(C74,xCategoria!$B$16:$R$242,4,0),"")</f>
      </c>
      <c r="C74" s="568"/>
      <c r="D74" s="347" t="b">
        <f>IF(C74&lt;&gt;"",VLOOKUP(C74,xCategoria!$B$2:$L$434,4,0))</f>
        <v>0</v>
      </c>
      <c r="E74" s="347" t="b">
        <f>IF(C74&lt;&gt;"",VLOOKUP(C74,xCategoria!$B$2:$L$434,5,0))</f>
        <v>0</v>
      </c>
      <c r="F74" s="6"/>
      <c r="G74" s="110">
        <f>IF(I74&lt;&gt;"",VLOOKUP(I74,'dati-oggi'!$A$2:$P$338,3,0),"")</f>
      </c>
      <c r="H74" s="110">
        <f>IF(I74&lt;&gt;"",VLOOKUP(I74,xCategoria!$B$16:$R$242,4,0),"")</f>
      </c>
      <c r="I74" s="568"/>
      <c r="J74" s="347" t="b">
        <f>IF(I74&lt;&gt;"",VLOOKUP(I74,xCategoria!$B$2:$L$434,4,0))</f>
        <v>0</v>
      </c>
      <c r="K74" s="347" t="b">
        <f>IF(I74&lt;&gt;"",VLOOKUP(I74,xCategoria!$B$2:$L$434,5,0))</f>
        <v>0</v>
      </c>
      <c r="L74" s="6"/>
    </row>
    <row r="75" spans="1:12" ht="14.25" customHeight="1" hidden="1">
      <c r="A75" s="110">
        <f>IF(C75&lt;&gt;"",VLOOKUP(C75,'dati-oggi'!$A$2:$P$338,3,0),"")</f>
      </c>
      <c r="B75" s="110">
        <f>IF(C75&lt;&gt;"",VLOOKUP(C75,xCategoria!$B$16:$R$242,4,0),"")</f>
      </c>
      <c r="C75" s="568"/>
      <c r="D75" s="347" t="b">
        <f>IF(C75&lt;&gt;"",VLOOKUP(C75,xCategoria!$B$2:$L$434,4,0))</f>
        <v>0</v>
      </c>
      <c r="E75" s="347" t="b">
        <f>IF(C75&lt;&gt;"",VLOOKUP(C75,xCategoria!$B$2:$L$434,5,0))</f>
        <v>0</v>
      </c>
      <c r="F75" s="6"/>
      <c r="G75" s="110">
        <f>IF(I75&lt;&gt;"",VLOOKUP(I75,'dati-oggi'!$A$2:$P$338,3,0),"")</f>
      </c>
      <c r="H75" s="110">
        <f>IF(I75&lt;&gt;"",VLOOKUP(I75,xCategoria!$B$16:$R$242,4,0),"")</f>
      </c>
      <c r="I75" s="568"/>
      <c r="J75" s="347" t="b">
        <f>IF(I75&lt;&gt;"",VLOOKUP(I75,xCategoria!$B$2:$L$434,4,0))</f>
        <v>0</v>
      </c>
      <c r="K75" s="347" t="b">
        <f>IF(I75&lt;&gt;"",VLOOKUP(I75,xCategoria!$B$2:$L$434,5,0))</f>
        <v>0</v>
      </c>
      <c r="L75" s="6"/>
    </row>
    <row r="76" spans="3:14" ht="14.25" customHeight="1" hidden="1">
      <c r="C76" s="761" t="str">
        <f>'dati-oggi'!R9</f>
        <v>3-BdB 3 (F.Figoni)</v>
      </c>
      <c r="D76" s="762"/>
      <c r="E76" s="762"/>
      <c r="F76" s="3"/>
      <c r="G76" s="4"/>
      <c r="H76" s="4"/>
      <c r="I76" s="761" t="str">
        <f>'dati-oggi'!U9</f>
        <v>8-RBA- Knights   (E.SingSon)</v>
      </c>
      <c r="J76" s="762"/>
      <c r="K76" s="762"/>
      <c r="L76" s="3"/>
      <c r="N76"/>
    </row>
    <row r="77" spans="1:14" ht="14.25" customHeight="1" hidden="1">
      <c r="A77" s="380"/>
      <c r="B77" s="380"/>
      <c r="C77" s="726"/>
      <c r="D77" s="350" t="s">
        <v>522</v>
      </c>
      <c r="E77" s="350" t="s">
        <v>0</v>
      </c>
      <c r="F77" s="8"/>
      <c r="G77" s="350"/>
      <c r="H77" s="350"/>
      <c r="I77" s="726" t="s">
        <v>1513</v>
      </c>
      <c r="J77" s="350" t="s">
        <v>522</v>
      </c>
      <c r="K77" s="350" t="s">
        <v>0</v>
      </c>
      <c r="L77" s="8"/>
      <c r="N77"/>
    </row>
    <row r="78" spans="1:14" ht="14.25" customHeight="1" hidden="1">
      <c r="A78" s="110" t="str">
        <f>IF(C78&lt;&gt;"",VLOOKUP(C78,'dati-oggi'!$A$2:$P$338,3,0),"")</f>
        <v>M</v>
      </c>
      <c r="B78" s="110" t="str">
        <f>IF(C78&lt;&gt;"",VLOOKUP(C78,xCategoria!$B$16:$R$242,4,0),"")</f>
        <v>B</v>
      </c>
      <c r="C78" s="568" t="s">
        <v>187</v>
      </c>
      <c r="D78" s="347" t="str">
        <f>IF(C78&lt;&gt;"",VLOOKUP(C78,xCategoria!$B$2:$L$434,4,0))</f>
        <v>B</v>
      </c>
      <c r="E78" s="347">
        <f>IF(C78&lt;&gt;"",VLOOKUP(C78,xCategoria!$B$2:$L$434,5,0))</f>
        <v>5</v>
      </c>
      <c r="F78" s="5" t="s">
        <v>3</v>
      </c>
      <c r="G78" s="110" t="str">
        <f>IF(I78&lt;&gt;"",VLOOKUP(I78,'dati-oggi'!$A$2:$P$338,3,0),"")</f>
        <v>M</v>
      </c>
      <c r="H78" s="110" t="str">
        <f>IF(I78&lt;&gt;"",VLOOKUP(I78,xCategoria!$B$16:$R$242,4,0),"")</f>
        <v>C</v>
      </c>
      <c r="I78" s="568" t="s">
        <v>975</v>
      </c>
      <c r="J78" s="347" t="str">
        <f>IF(I78&lt;&gt;"",VLOOKUP(I78,xCategoria!$B$2:$L$434,4,0))</f>
        <v>C</v>
      </c>
      <c r="K78" s="347">
        <f>IF(I78&lt;&gt;"",VLOOKUP(I78,xCategoria!$B$2:$L$434,5,0))</f>
        <v>10</v>
      </c>
      <c r="L78" s="5" t="s">
        <v>3</v>
      </c>
      <c r="N78"/>
    </row>
    <row r="79" spans="1:14" ht="14.25" customHeight="1" hidden="1">
      <c r="A79" s="110" t="str">
        <f>IF(C79&lt;&gt;"",VLOOKUP(C79,'dati-oggi'!$A$2:$P$338,3,0),"")</f>
        <v>M</v>
      </c>
      <c r="B79" s="110" t="str">
        <f>IF(C79&lt;&gt;"",VLOOKUP(C79,xCategoria!$B$16:$R$242,4,0),"")</f>
        <v>E</v>
      </c>
      <c r="C79" s="7" t="s">
        <v>891</v>
      </c>
      <c r="D79" s="347" t="str">
        <f>IF(C79&lt;&gt;"",VLOOKUP(C79,xCategoria!$B$2:$L$434,4,0))</f>
        <v>E</v>
      </c>
      <c r="E79" s="347">
        <f>IF(C79&lt;&gt;"",VLOOKUP(C79,xCategoria!$B$2:$L$434,5,0))</f>
        <v>20</v>
      </c>
      <c r="F79" s="5">
        <v>17</v>
      </c>
      <c r="G79" s="110" t="str">
        <f>IF(I79&lt;&gt;"",VLOOKUP(I79,'dati-oggi'!$A$2:$P$338,3,0),"")</f>
        <v>M</v>
      </c>
      <c r="H79" s="110" t="str">
        <f>IF(I79&lt;&gt;"",VLOOKUP(I79,xCategoria!$B$16:$R$242,4,0),"")</f>
        <v>E</v>
      </c>
      <c r="I79" s="568" t="s">
        <v>860</v>
      </c>
      <c r="J79" s="347" t="str">
        <f>IF(I79&lt;&gt;"",VLOOKUP(I79,xCategoria!$B$2:$L$434,4,0))</f>
        <v>E</v>
      </c>
      <c r="K79" s="347">
        <f>IF(I79&lt;&gt;"",VLOOKUP(I79,xCategoria!$B$2:$L$434,5,0))</f>
        <v>20</v>
      </c>
      <c r="L79" s="5">
        <v>18</v>
      </c>
      <c r="N79"/>
    </row>
    <row r="80" spans="1:14" ht="14.25" customHeight="1" hidden="1">
      <c r="A80" s="110" t="str">
        <f>IF(C80&lt;&gt;"",VLOOKUP(C80,'dati-oggi'!$A$2:$P$338,3,0),"")</f>
        <v>M</v>
      </c>
      <c r="B80" s="110" t="str">
        <f>IF(C80&lt;&gt;"",VLOOKUP(C80,xCategoria!$B$16:$R$242,4,0),"")</f>
        <v>C</v>
      </c>
      <c r="C80" s="7" t="s">
        <v>153</v>
      </c>
      <c r="D80" s="347" t="str">
        <f>IF(C80&lt;&gt;"",VLOOKUP(C80,xCategoria!$B$2:$L$434,4,0))</f>
        <v>C</v>
      </c>
      <c r="E80" s="347">
        <f>IF(C80&lt;&gt;"",VLOOKUP(C80,xCategoria!$B$2:$L$434,5,0))</f>
        <v>10</v>
      </c>
      <c r="F80" s="3"/>
      <c r="G80" s="110" t="str">
        <f>IF(I80&lt;&gt;"",VLOOKUP(I80,'dati-oggi'!$A$2:$P$338,3,0),"")</f>
        <v>M</v>
      </c>
      <c r="H80" s="110" t="str">
        <f>IF(I80&lt;&gt;"",VLOOKUP(I80,xCategoria!$B$16:$R$242,4,0),"")</f>
        <v>D</v>
      </c>
      <c r="I80" s="568" t="s">
        <v>962</v>
      </c>
      <c r="J80" s="347" t="str">
        <f>IF(I80&lt;&gt;"",VLOOKUP(I80,xCategoria!$B$2:$L$434,4,0))</f>
        <v>D</v>
      </c>
      <c r="K80" s="347">
        <f>IF(I80&lt;&gt;"",VLOOKUP(I80,xCategoria!$B$2:$L$434,5,0))</f>
        <v>15</v>
      </c>
      <c r="L80" s="3"/>
      <c r="N80"/>
    </row>
    <row r="81" spans="3:14" ht="14.25" customHeight="1" hidden="1">
      <c r="C81" s="726"/>
      <c r="D81" s="3"/>
      <c r="E81" s="4"/>
      <c r="F81" s="6"/>
      <c r="G81" s="349"/>
      <c r="H81" s="4"/>
      <c r="I81" s="726" t="s">
        <v>1514</v>
      </c>
      <c r="J81" s="3"/>
      <c r="K81" s="4"/>
      <c r="L81" s="6"/>
      <c r="N81"/>
    </row>
    <row r="82" spans="1:14" ht="14.25" customHeight="1" hidden="1">
      <c r="A82" s="110" t="str">
        <f>IF(C82&lt;&gt;"",VLOOKUP(C82,'dati-oggi'!$A$2:$P$338,3,0),"")</f>
        <v>F</v>
      </c>
      <c r="B82" s="110" t="str">
        <f>IF(C82&lt;&gt;"",VLOOKUP(C82,xCategoria!$B$16:$R$242,4,0),"")</f>
        <v>FE</v>
      </c>
      <c r="C82" s="568" t="s">
        <v>1525</v>
      </c>
      <c r="D82" s="347" t="str">
        <f>IF(C82&lt;&gt;"",VLOOKUP(C82,xCategoria!$B$2:$L$434,4,0))</f>
        <v>FE</v>
      </c>
      <c r="E82" s="347">
        <f>IF(C82&lt;&gt;"",VLOOKUP(C82,xCategoria!$B$2:$L$434,5,0))</f>
        <v>30</v>
      </c>
      <c r="F82" s="3"/>
      <c r="G82" s="110">
        <f>IF(I82&lt;&gt;"",VLOOKUP(I82,'dati-oggi'!$A$2:$P$338,3,0),"")</f>
      </c>
      <c r="H82" s="110">
        <f>IF(I82&lt;&gt;"",VLOOKUP(I82,xCategoria!$B$16:$R$242,4,0),"")</f>
      </c>
      <c r="I82" s="568"/>
      <c r="J82" s="347" t="b">
        <f>IF(I82&lt;&gt;"",VLOOKUP(I82,xCategoria!$B$2:$L$434,4,0))</f>
        <v>0</v>
      </c>
      <c r="K82" s="347" t="b">
        <f>IF(I82&lt;&gt;"",VLOOKUP(I82,xCategoria!$B$2:$L$434,5,0))</f>
        <v>0</v>
      </c>
      <c r="L82" s="3"/>
      <c r="N82"/>
    </row>
    <row r="83" spans="1:14" s="381" customFormat="1" ht="14.25" customHeight="1" hidden="1">
      <c r="A83" s="110" t="str">
        <f>IF(C83&lt;&gt;"",VLOOKUP(C83,'dati-oggi'!$A$2:$P$338,3,0),"")</f>
        <v>M</v>
      </c>
      <c r="B83" s="110" t="str">
        <f>IF(C83&lt;&gt;"",VLOOKUP(C83,xCategoria!$B$16:$R$242,4,0),"")</f>
        <v>C</v>
      </c>
      <c r="C83" s="568" t="s">
        <v>304</v>
      </c>
      <c r="D83" s="347" t="str">
        <f>IF(C83&lt;&gt;"",VLOOKUP(C83,xCategoria!$B$2:$L$434,4,0))</f>
        <v>C</v>
      </c>
      <c r="E83" s="347">
        <f>IF(C83&lt;&gt;"",VLOOKUP(C83,xCategoria!$B$2:$L$434,5,0))</f>
        <v>10</v>
      </c>
      <c r="F83" s="6"/>
      <c r="G83" s="110">
        <f>IF(I83&lt;&gt;"",VLOOKUP(I83,'dati-oggi'!$A$2:$P$338,3,0),"")</f>
      </c>
      <c r="H83" s="110">
        <f>IF(I83&lt;&gt;"",VLOOKUP(I83,xCategoria!$B$16:$R$242,4,0),"")</f>
      </c>
      <c r="I83" s="568"/>
      <c r="J83" s="347" t="b">
        <f>IF(I83&lt;&gt;"",VLOOKUP(I83,xCategoria!$B$2:$L$434,4,0))</f>
        <v>0</v>
      </c>
      <c r="K83" s="347" t="b">
        <f>IF(I83&lt;&gt;"",VLOOKUP(I83,xCategoria!$B$2:$L$434,5,0))</f>
        <v>0</v>
      </c>
      <c r="L83" s="6"/>
      <c r="N83"/>
    </row>
    <row r="84" spans="1:12" ht="14.25" customHeight="1" hidden="1">
      <c r="A84" s="110">
        <f>IF(C84&lt;&gt;"",VLOOKUP(C84,'dati-oggi'!$A$2:$P$338,3,0),"")</f>
      </c>
      <c r="B84" s="110">
        <f>IF(C84&lt;&gt;"",VLOOKUP(C84,xCategoria!$B$16:$R$242,4,0),"")</f>
      </c>
      <c r="C84" s="568"/>
      <c r="D84" s="347" t="b">
        <f>IF(C84&lt;&gt;"",VLOOKUP(C84,xCategoria!$B$2:$L$434,4,0))</f>
        <v>0</v>
      </c>
      <c r="E84" s="347" t="b">
        <f>IF(C84&lt;&gt;"",VLOOKUP(C84,xCategoria!$B$2:$L$434,5,0))</f>
        <v>0</v>
      </c>
      <c r="F84" s="6"/>
      <c r="G84" s="110">
        <f>IF(I84&lt;&gt;"",VLOOKUP(I84,'dati-oggi'!$A$2:$P$338,3,0),"")</f>
      </c>
      <c r="H84" s="110">
        <f>IF(I84&lt;&gt;"",VLOOKUP(I84,xCategoria!$B$16:$R$242,4,0),"")</f>
      </c>
      <c r="I84" s="568"/>
      <c r="J84" s="347" t="b">
        <f>IF(I84&lt;&gt;"",VLOOKUP(I84,xCategoria!$B$2:$L$434,4,0))</f>
        <v>0</v>
      </c>
      <c r="K84" s="347" t="b">
        <f>IF(I84&lt;&gt;"",VLOOKUP(I84,xCategoria!$B$2:$L$434,5,0))</f>
        <v>0</v>
      </c>
      <c r="L84" s="6"/>
    </row>
    <row r="85" spans="3:13" ht="14.25" customHeight="1" hidden="1">
      <c r="C85" s="761" t="str">
        <f>'dati-oggi'!R17</f>
        <v>9-I Love Bowling (P.Fipaldini)</v>
      </c>
      <c r="D85" s="762"/>
      <c r="E85" s="762"/>
      <c r="F85" s="3"/>
      <c r="G85" s="4"/>
      <c r="H85" s="4"/>
      <c r="I85" s="761" t="str">
        <f>'dati-oggi'!U17</f>
        <v>21-Technip (M.Giuffrida)</v>
      </c>
      <c r="J85" s="762"/>
      <c r="K85" s="762"/>
      <c r="L85" s="3"/>
      <c r="M85"/>
    </row>
    <row r="86" spans="1:12" ht="14.25" customHeight="1" hidden="1">
      <c r="A86" s="380"/>
      <c r="B86" s="380"/>
      <c r="C86" s="726" t="s">
        <v>1513</v>
      </c>
      <c r="D86" s="350" t="s">
        <v>522</v>
      </c>
      <c r="E86" s="350" t="s">
        <v>0</v>
      </c>
      <c r="F86" s="8"/>
      <c r="G86" s="350"/>
      <c r="H86" s="350"/>
      <c r="I86" s="726" t="s">
        <v>1513</v>
      </c>
      <c r="J86" s="350" t="s">
        <v>522</v>
      </c>
      <c r="K86" s="350" t="s">
        <v>0</v>
      </c>
      <c r="L86" s="8"/>
    </row>
    <row r="87" spans="1:12" ht="14.25" customHeight="1" hidden="1">
      <c r="A87" s="110" t="str">
        <f>IF(C87&lt;&gt;"",VLOOKUP(C87,'dati-oggi'!$A$2:$P$338,3,0),"")</f>
        <v>F</v>
      </c>
      <c r="B87" s="110" t="str">
        <f>IF(C87&lt;&gt;"",VLOOKUP(C87,xCategoria!$B$16:$R$242,4,0),"")</f>
        <v>FD</v>
      </c>
      <c r="C87" s="568" t="s">
        <v>262</v>
      </c>
      <c r="D87" s="347" t="str">
        <f>IF(C87&lt;&gt;"",VLOOKUP(C87,xCategoria!$B$2:$L$434,4,0))</f>
        <v>FD</v>
      </c>
      <c r="E87" s="347">
        <f>IF(C87&lt;&gt;"",VLOOKUP(C87,xCategoria!$B$2:$L$434,5,0))</f>
        <v>25</v>
      </c>
      <c r="F87" s="5" t="s">
        <v>3</v>
      </c>
      <c r="G87" s="110" t="str">
        <f>IF(I87&lt;&gt;"",VLOOKUP(I87,'dati-oggi'!$A$2:$P$338,3,0),"")</f>
        <v>M</v>
      </c>
      <c r="H87" s="110" t="str">
        <f>IF(I87&lt;&gt;"",VLOOKUP(I87,xCategoria!$B$16:$R$242,4,0),"")</f>
        <v>B</v>
      </c>
      <c r="I87" s="568" t="s">
        <v>321</v>
      </c>
      <c r="J87" s="347" t="str">
        <f>IF(I87&lt;&gt;"",VLOOKUP(I87,xCategoria!$B$2:$L$434,4,0))</f>
        <v>B</v>
      </c>
      <c r="K87" s="347">
        <f>IF(I87&lt;&gt;"",VLOOKUP(I87,xCategoria!$B$2:$L$434,5,0))</f>
        <v>5</v>
      </c>
      <c r="L87" s="5" t="s">
        <v>3</v>
      </c>
    </row>
    <row r="88" spans="1:12" ht="14.25" customHeight="1" hidden="1">
      <c r="A88" s="110" t="str">
        <f>IF(C88&lt;&gt;"",VLOOKUP(C88,'dati-oggi'!$A$2:$P$338,3,0),"")</f>
        <v>M</v>
      </c>
      <c r="B88" s="110" t="str">
        <f>IF(C88&lt;&gt;"",VLOOKUP(C88,xCategoria!$B$16:$R$242,4,0),"")</f>
        <v>B</v>
      </c>
      <c r="C88" s="734" t="s">
        <v>879</v>
      </c>
      <c r="D88" s="347" t="str">
        <f>IF(C88&lt;&gt;"",VLOOKUP(C88,xCategoria!$B$2:$L$434,4,0))</f>
        <v>B</v>
      </c>
      <c r="E88" s="347">
        <f>IF(C88&lt;&gt;"",VLOOKUP(C88,xCategoria!$B$2:$L$434,5,0))</f>
        <v>5</v>
      </c>
      <c r="F88" s="5">
        <v>19</v>
      </c>
      <c r="G88" s="110" t="str">
        <f>IF(I88&lt;&gt;"",VLOOKUP(I88,'dati-oggi'!$A$2:$P$338,3,0),"")</f>
        <v>M</v>
      </c>
      <c r="H88" s="110" t="str">
        <f>IF(I88&lt;&gt;"",VLOOKUP(I88,xCategoria!$B$16:$R$242,4,0),"")</f>
        <v>A</v>
      </c>
      <c r="I88" s="568" t="s">
        <v>329</v>
      </c>
      <c r="J88" s="347" t="str">
        <f>IF(I88&lt;&gt;"",VLOOKUP(I88,xCategoria!$B$2:$L$434,4,0))</f>
        <v>A</v>
      </c>
      <c r="K88" s="347">
        <f>IF(I88&lt;&gt;"",VLOOKUP(I88,xCategoria!$B$2:$L$434,5,0))</f>
        <v>0</v>
      </c>
      <c r="L88" s="5">
        <v>20</v>
      </c>
    </row>
    <row r="89" spans="1:12" ht="14.25" customHeight="1" hidden="1">
      <c r="A89" s="110" t="str">
        <f>IF(C89&lt;&gt;"",VLOOKUP(C89,'dati-oggi'!$A$2:$P$338,3,0),"")</f>
        <v>M</v>
      </c>
      <c r="B89" s="110" t="str">
        <f>IF(C89&lt;&gt;"",VLOOKUP(C89,xCategoria!$B$16:$R$242,4,0),"")</f>
        <v>B</v>
      </c>
      <c r="C89" s="568" t="s">
        <v>292</v>
      </c>
      <c r="D89" s="347" t="str">
        <f>IF(C89&lt;&gt;"",VLOOKUP(C89,xCategoria!$B$2:$L$434,4,0))</f>
        <v>B</v>
      </c>
      <c r="E89" s="347">
        <f>IF(C89&lt;&gt;"",VLOOKUP(C89,xCategoria!$B$2:$L$434,5,0))</f>
        <v>5</v>
      </c>
      <c r="F89" s="3"/>
      <c r="G89" s="110" t="str">
        <f>IF(I89&lt;&gt;"",VLOOKUP(I89,'dati-oggi'!$A$2:$P$338,3,0),"")</f>
        <v>M</v>
      </c>
      <c r="H89" s="110" t="str">
        <f>IF(I89&lt;&gt;"",VLOOKUP(I89,xCategoria!$B$16:$R$242,4,0),"")</f>
        <v>D</v>
      </c>
      <c r="I89" s="568" t="s">
        <v>957</v>
      </c>
      <c r="J89" s="347" t="str">
        <f>IF(I89&lt;&gt;"",VLOOKUP(I89,xCategoria!$B$2:$L$434,4,0))</f>
        <v>D</v>
      </c>
      <c r="K89" s="347">
        <f>IF(I89&lt;&gt;"",VLOOKUP(I89,xCategoria!$B$2:$L$434,5,0))</f>
        <v>15</v>
      </c>
      <c r="L89" s="3"/>
    </row>
    <row r="90" spans="3:12" ht="14.25" customHeight="1" hidden="1">
      <c r="C90" s="726" t="s">
        <v>1514</v>
      </c>
      <c r="D90" s="3"/>
      <c r="E90" s="4"/>
      <c r="F90" s="6"/>
      <c r="G90" s="349"/>
      <c r="H90" s="4"/>
      <c r="I90" s="726" t="s">
        <v>1514</v>
      </c>
      <c r="J90" s="3"/>
      <c r="K90" s="4"/>
      <c r="L90" s="6"/>
    </row>
    <row r="91" spans="1:12" ht="14.25" customHeight="1" hidden="1">
      <c r="A91" s="110">
        <f>IF(C91&lt;&gt;"",VLOOKUP(C91,'dati-oggi'!$A$2:$P$338,3,0),"")</f>
      </c>
      <c r="B91" s="110">
        <f>IF(C91&lt;&gt;"",VLOOKUP(C91,xCategoria!$B$16:$R$242,4,0),"")</f>
      </c>
      <c r="C91" s="726"/>
      <c r="D91" s="347" t="b">
        <f>IF(C91&lt;&gt;"",VLOOKUP(C91,xCategoria!$B$2:$L$434,4,0))</f>
        <v>0</v>
      </c>
      <c r="E91" s="347" t="b">
        <f>IF(C91&lt;&gt;"",VLOOKUP(C91,xCategoria!$B$2:$L$434,5,0))</f>
        <v>0</v>
      </c>
      <c r="F91" s="3"/>
      <c r="G91" s="110">
        <f>IF(I91&lt;&gt;"",VLOOKUP(I91,'dati-oggi'!$A$2:$P$338,3,0),"")</f>
      </c>
      <c r="H91" s="110">
        <f>IF(I91&lt;&gt;"",VLOOKUP(I91,xCategoria!$B$16:$R$242,4,0),"")</f>
      </c>
      <c r="I91" s="568"/>
      <c r="J91" s="347" t="b">
        <f>IF(I91&lt;&gt;"",VLOOKUP(I91,xCategoria!$B$2:$L$434,4,0))</f>
        <v>0</v>
      </c>
      <c r="K91" s="347" t="b">
        <f>IF(I91&lt;&gt;"",VLOOKUP(I91,xCategoria!$B$2:$L$434,5,0))</f>
        <v>0</v>
      </c>
      <c r="L91" s="3"/>
    </row>
    <row r="92" spans="1:12" ht="14.25" customHeight="1" hidden="1">
      <c r="A92" s="110">
        <f>IF(C92&lt;&gt;"",VLOOKUP(C92,'dati-oggi'!$A$2:$P$338,3,0),"")</f>
      </c>
      <c r="B92" s="110">
        <f>IF(C92&lt;&gt;"",VLOOKUP(C92,xCategoria!$B$16:$R$242,4,0),"")</f>
      </c>
      <c r="C92" s="568"/>
      <c r="D92" s="347" t="b">
        <f>IF(C92&lt;&gt;"",VLOOKUP(C92,xCategoria!$B$2:$L$434,4,0))</f>
        <v>0</v>
      </c>
      <c r="E92" s="347" t="b">
        <f>IF(C92&lt;&gt;"",VLOOKUP(C92,xCategoria!$B$2:$L$434,5,0))</f>
        <v>0</v>
      </c>
      <c r="F92" s="6"/>
      <c r="G92" s="110">
        <f>IF(I92&lt;&gt;"",VLOOKUP(I92,'dati-oggi'!$A$2:$P$338,3,0),"")</f>
      </c>
      <c r="H92" s="110">
        <f>IF(I92&lt;&gt;"",VLOOKUP(I92,xCategoria!$B$16:$R$242,4,0),"")</f>
      </c>
      <c r="I92" s="568"/>
      <c r="J92" s="347" t="b">
        <f>IF(I92&lt;&gt;"",VLOOKUP(I92,xCategoria!$B$2:$L$434,4,0))</f>
        <v>0</v>
      </c>
      <c r="K92" s="347" t="b">
        <f>IF(I92&lt;&gt;"",VLOOKUP(I92,xCategoria!$B$2:$L$434,5,0))</f>
        <v>0</v>
      </c>
      <c r="L92" s="6"/>
    </row>
    <row r="93" spans="1:12" ht="14.25" customHeight="1" hidden="1">
      <c r="A93" s="110">
        <f>IF(C93&lt;&gt;"",VLOOKUP(C93,'dati-oggi'!$A$2:$P$338,3,0),"")</f>
      </c>
      <c r="B93" s="110">
        <f>IF(C93&lt;&gt;"",VLOOKUP(C93,xCategoria!$B$16:$R$242,4,0),"")</f>
      </c>
      <c r="C93" s="568"/>
      <c r="D93" s="347" t="b">
        <f>IF(C93&lt;&gt;"",VLOOKUP(C93,xCategoria!$B$2:$L$434,4,0))</f>
        <v>0</v>
      </c>
      <c r="E93" s="347" t="b">
        <f>IF(C93&lt;&gt;"",VLOOKUP(C93,xCategoria!$B$2:$L$434,5,0))</f>
        <v>0</v>
      </c>
      <c r="F93" s="6"/>
      <c r="G93" s="110">
        <f>IF(I93&lt;&gt;"",VLOOKUP(I93,'dati-oggi'!$A$2:$P$338,3,0),"")</f>
      </c>
      <c r="H93" s="110">
        <f>IF(I93&lt;&gt;"",VLOOKUP(I93,xCategoria!$B$16:$R$242,4,0),"")</f>
      </c>
      <c r="I93" s="568"/>
      <c r="J93" s="347" t="b">
        <f>IF(I93&lt;&gt;"",VLOOKUP(I93,xCategoria!$B$2:$L$434,4,0))</f>
        <v>0</v>
      </c>
      <c r="K93" s="347" t="b">
        <f>IF(I93&lt;&gt;"",VLOOKUP(I93,xCategoria!$B$2:$L$434,5,0))</f>
        <v>0</v>
      </c>
      <c r="L93" s="6"/>
    </row>
    <row r="94" ht="14.25" customHeight="1" hidden="1">
      <c r="C94" t="s">
        <v>1522</v>
      </c>
    </row>
    <row r="95" spans="1:12" ht="14.25" customHeight="1" hidden="1">
      <c r="A95" s="4"/>
      <c r="B95" s="4"/>
      <c r="C95" s="761" t="str">
        <f>'dati-oggi'!U15</f>
        <v>24-Dude (cioli Danilo)</v>
      </c>
      <c r="D95" s="762"/>
      <c r="E95" s="762"/>
      <c r="F95" s="3"/>
      <c r="G95" s="348"/>
      <c r="H95" s="348"/>
      <c r="I95" s="761" t="s">
        <v>1535</v>
      </c>
      <c r="J95" s="762"/>
      <c r="K95" s="762"/>
      <c r="L95" s="3"/>
    </row>
    <row r="96" spans="1:12" ht="14.25" customHeight="1" hidden="1">
      <c r="A96" s="350"/>
      <c r="B96" s="350"/>
      <c r="C96" s="726" t="s">
        <v>1513</v>
      </c>
      <c r="D96" s="350" t="s">
        <v>522</v>
      </c>
      <c r="E96" s="350" t="s">
        <v>0</v>
      </c>
      <c r="F96" s="8"/>
      <c r="G96" s="380"/>
      <c r="H96" s="380"/>
      <c r="I96" s="726" t="s">
        <v>1513</v>
      </c>
      <c r="J96" s="350" t="s">
        <v>522</v>
      </c>
      <c r="K96" s="350" t="s">
        <v>0</v>
      </c>
      <c r="L96" s="9"/>
    </row>
    <row r="97" spans="1:12" ht="14.25" customHeight="1" hidden="1">
      <c r="A97" s="110" t="str">
        <f>IF(C97&lt;&gt;"",VLOOKUP(C97,'dati-oggi'!$A$2:$P$338,3,0),"")</f>
        <v>M</v>
      </c>
      <c r="B97" s="110" t="str">
        <f>IF(C97&lt;&gt;"",VLOOKUP(C97,xCategoria!$B$16:$R$242,4,0),"")</f>
        <v>A</v>
      </c>
      <c r="C97" s="568" t="s">
        <v>238</v>
      </c>
      <c r="D97" s="347" t="str">
        <f>IF(C97&lt;&gt;"",VLOOKUP(C97,xCategoria!$B$2:$L$434,4,0))</f>
        <v>A</v>
      </c>
      <c r="E97" s="347">
        <f>IF(C97&lt;&gt;"",VLOOKUP(C97,xCategoria!$B$2:$L$434,5,0))</f>
        <v>0</v>
      </c>
      <c r="F97" s="5" t="s">
        <v>3</v>
      </c>
      <c r="G97" s="110" t="str">
        <f>IF(I97&lt;&gt;"",VLOOKUP(I97,'dati-oggi'!$A$2:$P$338,3,0),"")</f>
        <v>F</v>
      </c>
      <c r="H97" s="110" t="str">
        <f>IF(I97&lt;&gt;"",VLOOKUP(I97,xCategoria!$B$16:$R$242,4,0),"")</f>
        <v>FD</v>
      </c>
      <c r="I97" s="568" t="s">
        <v>972</v>
      </c>
      <c r="J97" s="347" t="str">
        <f>IF(I97&lt;&gt;"",VLOOKUP(I97,xCategoria!$B$2:$L$434,4,0))</f>
        <v>FD</v>
      </c>
      <c r="K97" s="347">
        <f>IF(I97&lt;&gt;"",VLOOKUP(I97,xCategoria!$B$2:$L$434,5,0))</f>
        <v>25</v>
      </c>
      <c r="L97" s="5" t="s">
        <v>3</v>
      </c>
    </row>
    <row r="98" spans="1:12" ht="14.25" customHeight="1" hidden="1">
      <c r="A98" s="110" t="str">
        <f>IF(C98&lt;&gt;"",VLOOKUP(C98,'dati-oggi'!$A$2:$P$338,3,0),"")</f>
        <v>M</v>
      </c>
      <c r="B98" s="110" t="str">
        <f>IF(C98&lt;&gt;"",VLOOKUP(C98,xCategoria!$B$16:$R$242,4,0),"")</f>
        <v>B</v>
      </c>
      <c r="C98" s="568" t="s">
        <v>880</v>
      </c>
      <c r="D98" s="347" t="str">
        <f>IF(C98&lt;&gt;"",VLOOKUP(C98,xCategoria!$B$2:$L$434,4,0))</f>
        <v>B</v>
      </c>
      <c r="E98" s="347">
        <f>IF(C98&lt;&gt;"",VLOOKUP(C98,xCategoria!$B$2:$L$434,5,0))</f>
        <v>5</v>
      </c>
      <c r="F98" s="5">
        <v>21</v>
      </c>
      <c r="G98" s="110" t="str">
        <f>IF(I98&lt;&gt;"",VLOOKUP(I98,'dati-oggi'!$A$2:$P$338,3,0),"")</f>
        <v>F</v>
      </c>
      <c r="H98" s="110" t="str">
        <f>IF(I98&lt;&gt;"",VLOOKUP(I98,xCategoria!$B$16:$R$242,4,0),"")</f>
        <v>FB</v>
      </c>
      <c r="I98" s="568" t="s">
        <v>520</v>
      </c>
      <c r="J98" s="347" t="str">
        <f>IF(I98&lt;&gt;"",VLOOKUP(I98,xCategoria!$B$2:$L$434,4,0))</f>
        <v>FB</v>
      </c>
      <c r="K98" s="347">
        <f>IF(I98&lt;&gt;"",VLOOKUP(I98,xCategoria!$B$2:$L$434,5,0))</f>
        <v>15</v>
      </c>
      <c r="L98" s="5">
        <v>22</v>
      </c>
    </row>
    <row r="99" spans="1:12" ht="14.25" customHeight="1" hidden="1">
      <c r="A99" s="110" t="str">
        <f>IF(C99&lt;&gt;"",VLOOKUP(C99,'dati-oggi'!$A$2:$P$338,3,0),"")</f>
        <v>M</v>
      </c>
      <c r="B99" s="110" t="str">
        <f>IF(C99&lt;&gt;"",VLOOKUP(C99,xCategoria!$B$16:$R$242,4,0),"")</f>
        <v>E</v>
      </c>
      <c r="C99" s="568" t="s">
        <v>941</v>
      </c>
      <c r="D99" s="347" t="str">
        <f>IF(C99&lt;&gt;"",VLOOKUP(C99,xCategoria!$B$2:$L$434,4,0))</f>
        <v>E</v>
      </c>
      <c r="E99" s="347">
        <f>IF(C99&lt;&gt;"",VLOOKUP(C99,xCategoria!$B$2:$L$434,5,0))</f>
        <v>20</v>
      </c>
      <c r="F99" s="3"/>
      <c r="G99" s="110" t="str">
        <f>IF(I99&lt;&gt;"",VLOOKUP(I99,'dati-oggi'!$A$2:$P$338,3,0),"")</f>
        <v>F</v>
      </c>
      <c r="H99" s="110" t="str">
        <f>IF(I99&lt;&gt;"",VLOOKUP(I99,xCategoria!$B$16:$R$242,4,0),"")</f>
        <v>FB</v>
      </c>
      <c r="I99" s="568" t="s">
        <v>333</v>
      </c>
      <c r="J99" s="347" t="str">
        <f>IF(I99&lt;&gt;"",VLOOKUP(I99,xCategoria!$B$2:$L$434,4,0))</f>
        <v>FB</v>
      </c>
      <c r="K99" s="347">
        <f>IF(I99&lt;&gt;"",VLOOKUP(I99,xCategoria!$B$2:$L$434,5,0))</f>
        <v>15</v>
      </c>
      <c r="L99" s="3"/>
    </row>
    <row r="100" spans="1:12" ht="14.25" customHeight="1" hidden="1">
      <c r="A100" s="349"/>
      <c r="B100" s="4"/>
      <c r="C100" s="726" t="s">
        <v>1514</v>
      </c>
      <c r="D100" s="3"/>
      <c r="E100" s="4"/>
      <c r="F100" s="6"/>
      <c r="G100" s="348"/>
      <c r="H100" s="348"/>
      <c r="I100" s="726" t="s">
        <v>1514</v>
      </c>
      <c r="J100" s="3"/>
      <c r="K100" s="4"/>
      <c r="L100" s="6"/>
    </row>
    <row r="101" spans="1:12" ht="14.25" customHeight="1" hidden="1">
      <c r="A101" s="110" t="str">
        <f>IF(C101&lt;&gt;"",VLOOKUP(C101,'dati-oggi'!$A$2:$P$338,3,0),"")</f>
        <v>F</v>
      </c>
      <c r="B101" s="110" t="str">
        <f>IF(C101&lt;&gt;"",VLOOKUP(C101,xCategoria!$B$16:$R$242,4,0),"")</f>
        <v>FC</v>
      </c>
      <c r="C101" s="568" t="s">
        <v>245</v>
      </c>
      <c r="D101" s="347" t="str">
        <f>IF(C101&lt;&gt;"",VLOOKUP(C101,xCategoria!$B$2:$L$434,4,0))</f>
        <v>FC</v>
      </c>
      <c r="E101" s="347">
        <f>IF(C101&lt;&gt;"",VLOOKUP(C101,xCategoria!$B$2:$L$434,5,0))</f>
        <v>20</v>
      </c>
      <c r="F101" s="3"/>
      <c r="G101" s="110" t="str">
        <f>IF(I101&lt;&gt;"",VLOOKUP(I101,'dati-oggi'!$A$2:$P$338,3,0),"")</f>
        <v>M</v>
      </c>
      <c r="H101" s="110" t="str">
        <f>IF(I101&lt;&gt;"",VLOOKUP(I101,xCategoria!$B$16:$R$242,4,0),"")</f>
        <v>B</v>
      </c>
      <c r="I101" s="568" t="s">
        <v>163</v>
      </c>
      <c r="J101" s="347" t="str">
        <f>IF(I101&lt;&gt;"",VLOOKUP(I101,xCategoria!$B$2:$L$434,4,0))</f>
        <v>B</v>
      </c>
      <c r="K101" s="347">
        <f>IF(I101&lt;&gt;"",VLOOKUP(I101,xCategoria!$B$2:$L$434,5,0))</f>
        <v>5</v>
      </c>
      <c r="L101" s="3"/>
    </row>
    <row r="102" spans="1:12" ht="14.25" customHeight="1" hidden="1">
      <c r="A102" s="110" t="str">
        <f>IF(C102&lt;&gt;"",VLOOKUP(C102,'dati-oggi'!$A$2:$P$338,3,0),"")</f>
        <v>M</v>
      </c>
      <c r="B102" s="110" t="str">
        <f>IF(C102&lt;&gt;"",VLOOKUP(C102,xCategoria!$B$16:$R$242,4,0),"")</f>
        <v>A</v>
      </c>
      <c r="C102" s="568" t="s">
        <v>515</v>
      </c>
      <c r="D102" s="347" t="str">
        <f>IF(C102&lt;&gt;"",VLOOKUP(C102,xCategoria!$B$2:$L$434,4,0))</f>
        <v>A</v>
      </c>
      <c r="E102" s="347">
        <f>IF(C102&lt;&gt;"",VLOOKUP(C102,xCategoria!$B$2:$L$434,5,0))</f>
        <v>0</v>
      </c>
      <c r="F102" s="6"/>
      <c r="G102" s="110" t="str">
        <f>IF(I102&lt;&gt;"",VLOOKUP(I102,'dati-oggi'!$A$2:$P$338,3,0),"")</f>
        <v>M</v>
      </c>
      <c r="H102" s="110" t="str">
        <f>IF(I102&lt;&gt;"",VLOOKUP(I102,xCategoria!$B$16:$R$242,4,0),"")</f>
        <v>B</v>
      </c>
      <c r="I102" s="568" t="s">
        <v>165</v>
      </c>
      <c r="J102" s="347" t="str">
        <f>IF(I102&lt;&gt;"",VLOOKUP(I102,xCategoria!$B$2:$L$434,4,0))</f>
        <v>B</v>
      </c>
      <c r="K102" s="347">
        <f>IF(I102&lt;&gt;"",VLOOKUP(I102,xCategoria!$B$2:$L$434,5,0))</f>
        <v>5</v>
      </c>
      <c r="L102" s="6"/>
    </row>
    <row r="103" spans="1:12" ht="14.25" customHeight="1" hidden="1">
      <c r="A103" s="110">
        <f>IF(C103&lt;&gt;"",VLOOKUP(C103,'dati-oggi'!$A$2:$P$338,3,0),"")</f>
      </c>
      <c r="B103" s="110">
        <f>IF(C103&lt;&gt;"",VLOOKUP(C103,xCategoria!$B$16:$R$242,4,0),"")</f>
      </c>
      <c r="C103" s="568"/>
      <c r="D103" s="347" t="b">
        <f>IF(C103&lt;&gt;"",VLOOKUP(C103,xCategoria!$B$2:$L$434,4,0))</f>
        <v>0</v>
      </c>
      <c r="E103" s="347" t="b">
        <f>IF(C103&lt;&gt;"",VLOOKUP(C103,xCategoria!$B$2:$L$434,5,0))</f>
        <v>0</v>
      </c>
      <c r="F103" s="6"/>
      <c r="G103" s="110">
        <f>IF(I103&lt;&gt;"",VLOOKUP(I103,'dati-oggi'!$A$2:$P$338,3,0),"")</f>
      </c>
      <c r="H103" s="110">
        <f>IF(I103&lt;&gt;"",VLOOKUP(I103,xCategoria!$B$16:$R$242,4,0),"")</f>
      </c>
      <c r="I103" s="568"/>
      <c r="J103" s="347" t="b">
        <f>IF(I103&lt;&gt;"",VLOOKUP(I103,xCategoria!$B$2:$L$434,4,0))</f>
        <v>0</v>
      </c>
      <c r="K103" s="347" t="b">
        <f>IF(I103&lt;&gt;"",VLOOKUP(I103,xCategoria!$B$2:$L$434,5,0))</f>
        <v>0</v>
      </c>
      <c r="L103" s="6"/>
    </row>
    <row r="104" spans="3:12" ht="14.25" customHeight="1" hidden="1">
      <c r="C104" s="761" t="str">
        <f>'dati-oggi'!R7</f>
        <v>2-BdB 2 (M. Pellegrini)</v>
      </c>
      <c r="D104" s="762"/>
      <c r="E104" s="762"/>
      <c r="F104" s="3"/>
      <c r="G104" s="4"/>
      <c r="H104" s="4"/>
      <c r="I104" s="761" t="str">
        <f>'dati-oggi'!U6</f>
        <v>18-Andamento Lento (R.D'Aiello)</v>
      </c>
      <c r="J104" s="762"/>
      <c r="K104" s="762"/>
      <c r="L104" s="3"/>
    </row>
    <row r="105" spans="1:12" ht="14.25" customHeight="1" hidden="1">
      <c r="A105" s="380"/>
      <c r="B105" s="380"/>
      <c r="C105" s="726" t="s">
        <v>1513</v>
      </c>
      <c r="D105" s="350" t="s">
        <v>522</v>
      </c>
      <c r="E105" s="350" t="s">
        <v>0</v>
      </c>
      <c r="F105" s="350"/>
      <c r="G105" s="350"/>
      <c r="H105" s="350"/>
      <c r="I105" s="726" t="s">
        <v>1513</v>
      </c>
      <c r="J105" s="350" t="s">
        <v>522</v>
      </c>
      <c r="K105" s="350" t="s">
        <v>0</v>
      </c>
      <c r="L105" s="350"/>
    </row>
    <row r="106" spans="1:12" ht="14.25" customHeight="1" hidden="1">
      <c r="A106" s="110" t="str">
        <f>IF(C106&lt;&gt;"",VLOOKUP(C106,'dati-oggi'!$A$2:$P$338,3,0),"")</f>
        <v>M</v>
      </c>
      <c r="B106" s="110" t="str">
        <f>IF(C106&lt;&gt;"",VLOOKUP(C106,xCategoria!$B$16:$R$242,4,0),"")</f>
        <v>D</v>
      </c>
      <c r="C106" s="568" t="s">
        <v>145</v>
      </c>
      <c r="D106" s="347" t="str">
        <f>IF(C106&lt;&gt;"",VLOOKUP(C106,xCategoria!$B$2:$L$434,4,0))</f>
        <v>D</v>
      </c>
      <c r="E106" s="347">
        <f>IF(C106&lt;&gt;"",VLOOKUP(C106,xCategoria!$B$2:$L$434,5,0))</f>
        <v>15</v>
      </c>
      <c r="F106" s="5" t="s">
        <v>3</v>
      </c>
      <c r="G106" s="110" t="str">
        <f>IF(I106&lt;&gt;"",VLOOKUP(I106,'dati-oggi'!$A$2:$P$338,3,0),"")</f>
        <v>F</v>
      </c>
      <c r="H106" s="110" t="str">
        <f>IF(I106&lt;&gt;"",VLOOKUP(I106,xCategoria!$B$16:$R$242,4,0),"")</f>
        <v>FE</v>
      </c>
      <c r="I106" s="568" t="s">
        <v>513</v>
      </c>
      <c r="J106" s="347" t="str">
        <f>IF(I106&lt;&gt;"",VLOOKUP(I106,xCategoria!$B$2:$L$434,4,0))</f>
        <v>FE</v>
      </c>
      <c r="K106" s="347">
        <f>IF(I106&lt;&gt;"",VLOOKUP(I106,xCategoria!$B$2:$L$434,5,0))</f>
        <v>30</v>
      </c>
      <c r="L106" s="5" t="s">
        <v>3</v>
      </c>
    </row>
    <row r="107" spans="1:12" ht="14.25" customHeight="1" hidden="1">
      <c r="A107" s="110" t="str">
        <f>IF(C107&lt;&gt;"",VLOOKUP(C107,'dati-oggi'!$A$2:$P$338,3,0),"")</f>
        <v>M</v>
      </c>
      <c r="B107" s="110" t="str">
        <f>IF(C107&lt;&gt;"",VLOOKUP(C107,xCategoria!$B$16:$R$242,4,0),"")</f>
        <v>D</v>
      </c>
      <c r="C107" s="568" t="s">
        <v>1532</v>
      </c>
      <c r="D107" s="347" t="str">
        <f>IF(C107&lt;&gt;"",VLOOKUP(C107,xCategoria!$B$2:$L$434,4,0))</f>
        <v>D</v>
      </c>
      <c r="E107" s="347">
        <f>IF(C107&lt;&gt;"",VLOOKUP(C107,xCategoria!$B$2:$L$434,5,0))</f>
        <v>15</v>
      </c>
      <c r="F107" s="5">
        <v>23</v>
      </c>
      <c r="G107" s="110" t="str">
        <f>IF(I107&lt;&gt;"",VLOOKUP(I107,'dati-oggi'!$A$2:$P$338,3,0),"")</f>
        <v>M</v>
      </c>
      <c r="H107" s="110" t="str">
        <f>IF(I107&lt;&gt;"",VLOOKUP(I107,xCategoria!$B$16:$R$242,4,0),"")</f>
        <v>E</v>
      </c>
      <c r="I107" s="568" t="s">
        <v>1156</v>
      </c>
      <c r="J107" s="347" t="str">
        <f>IF(I107&lt;&gt;"",VLOOKUP(I107,xCategoria!$B$2:$L$434,4,0))</f>
        <v>E</v>
      </c>
      <c r="K107" s="347">
        <f>IF(I107&lt;&gt;"",VLOOKUP(I107,xCategoria!$B$2:$L$434,5,0))</f>
        <v>20</v>
      </c>
      <c r="L107" s="5">
        <v>24</v>
      </c>
    </row>
    <row r="108" spans="1:12" ht="14.25" customHeight="1" hidden="1">
      <c r="A108" s="110">
        <f>IF(C108&lt;&gt;"",VLOOKUP(C108,'dati-oggi'!$A$2:$P$338,3,0),"")</f>
      </c>
      <c r="B108" s="110">
        <f>IF(C108&lt;&gt;"",VLOOKUP(C108,xCategoria!$B$16:$R$242,4,0),"")</f>
      </c>
      <c r="C108" s="568"/>
      <c r="D108" s="347" t="b">
        <f>IF(C108&lt;&gt;"",VLOOKUP(C108,xCategoria!$B$2:$L$434,4,0))</f>
        <v>0</v>
      </c>
      <c r="E108" s="347" t="b">
        <f>IF(C108&lt;&gt;"",VLOOKUP(C108,xCategoria!$B$2:$L$434,5,0))</f>
        <v>0</v>
      </c>
      <c r="F108" s="3"/>
      <c r="G108" s="110" t="str">
        <f>IF(I108&lt;&gt;"",VLOOKUP(I108,'dati-oggi'!$A$2:$P$338,3,0),"")</f>
        <v>M</v>
      </c>
      <c r="H108" s="110" t="str">
        <f>IF(I108&lt;&gt;"",VLOOKUP(I108,xCategoria!$B$16:$R$242,4,0),"")</f>
        <v>D</v>
      </c>
      <c r="I108" s="568" t="s">
        <v>437</v>
      </c>
      <c r="J108" s="347" t="str">
        <f>IF(I108&lt;&gt;"",VLOOKUP(I108,xCategoria!$B$2:$L$434,4,0))</f>
        <v>D</v>
      </c>
      <c r="K108" s="347">
        <f>IF(I108&lt;&gt;"",VLOOKUP(I108,xCategoria!$B$2:$L$434,5,0))</f>
        <v>15</v>
      </c>
      <c r="L108" s="3"/>
    </row>
    <row r="109" spans="3:12" ht="14.25" customHeight="1" hidden="1">
      <c r="C109" s="726" t="s">
        <v>1514</v>
      </c>
      <c r="D109" s="3"/>
      <c r="E109" s="4"/>
      <c r="F109" s="6"/>
      <c r="G109" s="349"/>
      <c r="H109" s="4"/>
      <c r="I109" s="726" t="s">
        <v>1514</v>
      </c>
      <c r="J109" s="3"/>
      <c r="K109" s="4"/>
      <c r="L109" s="6"/>
    </row>
    <row r="110" spans="1:12" ht="14.25" customHeight="1" hidden="1">
      <c r="A110" s="110" t="str">
        <f>IF(C110&lt;&gt;"",VLOOKUP(C110,'dati-oggi'!$A$2:$P$338,3,0),"")</f>
        <v>M</v>
      </c>
      <c r="B110" s="110" t="str">
        <f>IF(C110&lt;&gt;"",VLOOKUP(C110,xCategoria!$B$16:$R$242,4,0),"")</f>
        <v>A</v>
      </c>
      <c r="C110" s="568" t="s">
        <v>150</v>
      </c>
      <c r="D110" s="347" t="str">
        <f>IF(C110&lt;&gt;"",VLOOKUP(C110,xCategoria!$B$2:$L$434,4,0))</f>
        <v>A</v>
      </c>
      <c r="E110" s="347">
        <f>IF(C110&lt;&gt;"",VLOOKUP(C110,xCategoria!$B$2:$L$434,5,0))</f>
        <v>0</v>
      </c>
      <c r="F110" s="3"/>
      <c r="G110" s="110" t="str">
        <f>IF(I110&lt;&gt;"",VLOOKUP(I110,'dati-oggi'!$A$2:$P$338,3,0),"")</f>
        <v>M</v>
      </c>
      <c r="H110" s="110" t="str">
        <f>IF(I110&lt;&gt;"",VLOOKUP(I110,xCategoria!$B$16:$R$242,4,0),"")</f>
        <v>C</v>
      </c>
      <c r="I110" s="568" t="s">
        <v>881</v>
      </c>
      <c r="J110" s="347" t="str">
        <f>IF(I110&lt;&gt;"",VLOOKUP(I110,xCategoria!$B$2:$L$434,4,0))</f>
        <v>C</v>
      </c>
      <c r="K110" s="347">
        <f>IF(I110&lt;&gt;"",VLOOKUP(I110,xCategoria!$B$2:$L$434,5,0))</f>
        <v>10</v>
      </c>
      <c r="L110" s="3"/>
    </row>
    <row r="111" spans="1:12" ht="14.25" customHeight="1" hidden="1">
      <c r="A111" s="110">
        <f>IF(C111&lt;&gt;"",VLOOKUP(C111,'dati-oggi'!$A$2:$P$338,3,0),"")</f>
      </c>
      <c r="B111" s="110">
        <f>IF(C111&lt;&gt;"",VLOOKUP(C111,xCategoria!$B$16:$R$242,4,0),"")</f>
      </c>
      <c r="C111" s="568"/>
      <c r="D111" s="347" t="b">
        <f>IF(C111&lt;&gt;"",VLOOKUP(C111,xCategoria!$B$2:$L$434,4,0))</f>
        <v>0</v>
      </c>
      <c r="E111" s="347" t="b">
        <f>IF(C111&lt;&gt;"",VLOOKUP(C111,xCategoria!$B$2:$L$434,5,0))</f>
        <v>0</v>
      </c>
      <c r="F111" s="6"/>
      <c r="G111" s="110">
        <f>IF(I111&lt;&gt;"",VLOOKUP(I111,'dati-oggi'!$A$2:$P$338,3,0),"")</f>
      </c>
      <c r="H111" s="110">
        <f>IF(I111&lt;&gt;"",VLOOKUP(I111,xCategoria!$B$16:$R$242,4,0),"")</f>
      </c>
      <c r="I111" s="568"/>
      <c r="J111" s="347" t="b">
        <f>IF(I111&lt;&gt;"",VLOOKUP(I111,xCategoria!$B$2:$L$434,4,0))</f>
        <v>0</v>
      </c>
      <c r="K111" s="347" t="b">
        <f>IF(I111&lt;&gt;"",VLOOKUP(I111,xCategoria!$B$2:$L$434,5,0))</f>
        <v>0</v>
      </c>
      <c r="L111" s="6"/>
    </row>
    <row r="112" spans="1:12" ht="14.25" customHeight="1" hidden="1">
      <c r="A112" s="110">
        <f>IF(C112&lt;&gt;"",VLOOKUP(C112,'dati-oggi'!$A$2:$P$338,3,0),"")</f>
      </c>
      <c r="B112" s="110">
        <f>IF(C112&lt;&gt;"",VLOOKUP(C112,xCategoria!$B$16:$R$242,4,0),"")</f>
      </c>
      <c r="C112" s="568"/>
      <c r="D112" s="347" t="b">
        <f>IF(C112&lt;&gt;"",VLOOKUP(C112,xCategoria!$B$2:$L$434,4,0))</f>
        <v>0</v>
      </c>
      <c r="E112" s="347" t="b">
        <f>IF(C112&lt;&gt;"",VLOOKUP(C112,xCategoria!$B$2:$L$434,5,0))</f>
        <v>0</v>
      </c>
      <c r="F112" s="6"/>
      <c r="G112" s="110">
        <f>IF(I112&lt;&gt;"",VLOOKUP(I112,'dati-oggi'!$A$2:$P$338,3,0),"")</f>
      </c>
      <c r="H112" s="110">
        <f>IF(I112&lt;&gt;"",VLOOKUP(I112,xCategoria!$B$16:$R$242,4,0),"")</f>
      </c>
      <c r="I112" s="568"/>
      <c r="J112" s="347" t="b">
        <f>IF(I112&lt;&gt;"",VLOOKUP(I112,xCategoria!$B$2:$L$434,4,0))</f>
        <v>0</v>
      </c>
      <c r="K112" s="347" t="b">
        <f>IF(I112&lt;&gt;"",VLOOKUP(I112,xCategoria!$B$2:$L$434,5,0))</f>
        <v>0</v>
      </c>
      <c r="L112" s="6"/>
    </row>
    <row r="113" ht="14.25" customHeight="1" hidden="1"/>
    <row r="114" ht="12" customHeight="1" hidden="1"/>
    <row r="115" ht="12" customHeight="1"/>
    <row r="116" ht="12" customHeight="1"/>
    <row r="117" spans="1:12" ht="12" customHeight="1">
      <c r="A117" s="349"/>
      <c r="B117" s="4"/>
      <c r="C117" s="726" t="s">
        <v>1514</v>
      </c>
      <c r="D117" s="3"/>
      <c r="E117" s="4"/>
      <c r="F117" s="6"/>
      <c r="G117" s="348"/>
      <c r="H117" s="348"/>
      <c r="I117" s="726" t="s">
        <v>1514</v>
      </c>
      <c r="J117" s="3"/>
      <c r="K117" s="4"/>
      <c r="L117" s="6"/>
    </row>
    <row r="118" spans="1:12" ht="12" customHeight="1">
      <c r="A118" s="110" t="str">
        <f>IF(C118&lt;&gt;"",VLOOKUP(C118,'dati-oggi'!$A$2:$P$338,3,0),"")</f>
        <v>M</v>
      </c>
      <c r="B118" s="110" t="str">
        <f>IF(C118&lt;&gt;"",VLOOKUP(C118,xCategoria!$B$16:$R$242,4,0),"")</f>
        <v>D</v>
      </c>
      <c r="C118" s="744" t="s">
        <v>863</v>
      </c>
      <c r="D118" s="347" t="str">
        <f>IF(C118&lt;&gt;"",VLOOKUP(C118,xCategoria!$B$2:$L$434,4,0))</f>
        <v>D</v>
      </c>
      <c r="E118" s="347">
        <f>IF(C118&lt;&gt;"",VLOOKUP(C118,xCategoria!$B$2:$L$434,5,0))</f>
        <v>15</v>
      </c>
      <c r="F118" s="5" t="s">
        <v>3</v>
      </c>
      <c r="G118" s="110" t="str">
        <f>IF(I118&lt;&gt;"",VLOOKUP(I118,'dati-oggi'!$A$2:$P$338,3,0),"")</f>
        <v>M</v>
      </c>
      <c r="H118" s="110" t="str">
        <f>IF(I118&lt;&gt;"",VLOOKUP(I118,xCategoria!$B$16:$R$242,4,0),"")</f>
        <v>C</v>
      </c>
      <c r="I118" s="568" t="s">
        <v>1515</v>
      </c>
      <c r="J118" s="347" t="str">
        <f>IF(I118&lt;&gt;"",VLOOKUP(I118,xCategoria!$B$2:$L$434,4,0))</f>
        <v>C</v>
      </c>
      <c r="K118" s="347">
        <f>IF(I118&lt;&gt;"",VLOOKUP(I118,xCategoria!$B$2:$L$434,5,0))</f>
        <v>10</v>
      </c>
      <c r="L118" s="5" t="s">
        <v>3</v>
      </c>
    </row>
    <row r="119" spans="1:12" ht="12" customHeight="1">
      <c r="A119" s="110" t="str">
        <f>IF(C119&lt;&gt;"",VLOOKUP(C119,'dati-oggi'!$A$2:$P$338,3,0),"")</f>
        <v>M</v>
      </c>
      <c r="B119" s="110" t="str">
        <f>IF(C119&lt;&gt;"",VLOOKUP(C119,xCategoria!$B$16:$R$242,4,0),"")</f>
        <v>C</v>
      </c>
      <c r="C119" s="568" t="s">
        <v>193</v>
      </c>
      <c r="D119" s="347" t="str">
        <f>IF(C119&lt;&gt;"",VLOOKUP(C119,xCategoria!$B$2:$L$434,4,0))</f>
        <v>C</v>
      </c>
      <c r="E119" s="347">
        <f>IF(C119&lt;&gt;"",VLOOKUP(C119,xCategoria!$B$2:$L$434,5,0))</f>
        <v>10</v>
      </c>
      <c r="F119" s="5">
        <v>17</v>
      </c>
      <c r="G119" s="110">
        <f>IF(I119&lt;&gt;"",VLOOKUP(I119,'dati-oggi'!$A$2:$P$338,3,0),"")</f>
      </c>
      <c r="H119" s="110">
        <f>IF(I119&lt;&gt;"",VLOOKUP(I119,xCategoria!$B$16:$R$242,4,0),"")</f>
      </c>
      <c r="I119" s="736"/>
      <c r="J119" s="347" t="b">
        <f>IF(I119&lt;&gt;"",VLOOKUP(I119,xCategoria!$B$2:$L$434,4,0))</f>
        <v>0</v>
      </c>
      <c r="K119" s="347" t="b">
        <f>IF(I119&lt;&gt;"",VLOOKUP(I119,xCategoria!$B$2:$L$434,5,0))</f>
        <v>0</v>
      </c>
      <c r="L119" s="5">
        <v>18</v>
      </c>
    </row>
    <row r="120" spans="1:12" ht="12" customHeight="1">
      <c r="A120" s="110" t="str">
        <f>IF(C120&lt;&gt;"",VLOOKUP(C120,'dati-oggi'!$A$2:$P$338,3,0),"")</f>
        <v>F</v>
      </c>
      <c r="B120" s="110" t="str">
        <f>IF(C120&lt;&gt;"",VLOOKUP(C120,xCategoria!$B$16:$R$242,4,0),"")</f>
        <v>FC</v>
      </c>
      <c r="C120" s="568" t="s">
        <v>189</v>
      </c>
      <c r="D120" s="347" t="str">
        <f>IF(C120&lt;&gt;"",VLOOKUP(C120,xCategoria!$B$2:$L$434,4,0))</f>
        <v>FC</v>
      </c>
      <c r="E120" s="347">
        <f>IF(C120&lt;&gt;"",VLOOKUP(C120,xCategoria!$B$2:$L$434,5,0))</f>
        <v>20</v>
      </c>
      <c r="F120" s="6"/>
      <c r="G120" s="110" t="str">
        <f>IF(I120&lt;&gt;"",VLOOKUP(I120,'dati-oggi'!$A$2:$P$338,3,0),"")</f>
        <v>M</v>
      </c>
      <c r="H120" s="110" t="str">
        <f>IF(I120&lt;&gt;"",VLOOKUP(I120,xCategoria!$B$16:$R$242,4,0),"")</f>
        <v>D</v>
      </c>
      <c r="I120" s="568" t="s">
        <v>877</v>
      </c>
      <c r="J120" s="347" t="str">
        <f>IF(I120&lt;&gt;"",VLOOKUP(I120,xCategoria!$B$2:$L$434,4,0))</f>
        <v>D</v>
      </c>
      <c r="K120" s="347">
        <f>IF(I120&lt;&gt;"",VLOOKUP(I120,xCategoria!$B$2:$L$434,5,0))</f>
        <v>15</v>
      </c>
      <c r="L120" s="6"/>
    </row>
    <row r="121" ht="12" customHeight="1"/>
    <row r="122" spans="1:18" ht="14.25" customHeight="1">
      <c r="A122" s="349"/>
      <c r="B122" s="4"/>
      <c r="C122" s="726" t="s">
        <v>1514</v>
      </c>
      <c r="D122" s="3"/>
      <c r="E122" s="4"/>
      <c r="F122" s="6"/>
      <c r="G122" s="348"/>
      <c r="H122" s="348"/>
      <c r="I122" s="726" t="s">
        <v>1514</v>
      </c>
      <c r="J122" s="3"/>
      <c r="K122" s="4"/>
      <c r="L122" s="6"/>
      <c r="M122" s="222"/>
      <c r="N122" s="222"/>
      <c r="P122" s="2"/>
      <c r="Q122" s="222"/>
      <c r="R122" s="2"/>
    </row>
    <row r="123" spans="1:18" ht="14.25" customHeight="1">
      <c r="A123" s="110" t="str">
        <f>IF(C123&lt;&gt;"",VLOOKUP(C123,'dati-oggi'!$A$2:$P$338,3,0),"")</f>
        <v>M</v>
      </c>
      <c r="B123" s="110" t="str">
        <f>IF(C123&lt;&gt;"",VLOOKUP(C123,xCategoria!$B$16:$R$242,4,0),"")</f>
        <v>C</v>
      </c>
      <c r="C123" s="568" t="s">
        <v>275</v>
      </c>
      <c r="D123" s="347" t="str">
        <f>IF(C123&lt;&gt;"",VLOOKUP(C123,xCategoria!$B$2:$L$434,4,0))</f>
        <v>C</v>
      </c>
      <c r="E123" s="347">
        <f>IF(C123&lt;&gt;"",VLOOKUP(C123,xCategoria!$B$2:$L$434,5,0))</f>
        <v>10</v>
      </c>
      <c r="F123" s="5" t="s">
        <v>3</v>
      </c>
      <c r="G123" s="110" t="str">
        <f>IF(I123&lt;&gt;"",VLOOKUP(I123,'dati-oggi'!$A$2:$P$338,3,0),"")</f>
        <v>F</v>
      </c>
      <c r="H123" s="110" t="str">
        <f>IF(I123&lt;&gt;"",VLOOKUP(I123,xCategoria!$B$16:$R$242,4,0),"")</f>
        <v>FC</v>
      </c>
      <c r="I123" s="568" t="s">
        <v>245</v>
      </c>
      <c r="J123" s="347" t="str">
        <f>IF(I123&lt;&gt;"",VLOOKUP(I123,xCategoria!$B$2:$L$434,4,0))</f>
        <v>FC</v>
      </c>
      <c r="K123" s="347">
        <f>IF(I123&lt;&gt;"",VLOOKUP(I123,xCategoria!$B$2:$L$434,5,0))</f>
        <v>20</v>
      </c>
      <c r="L123" s="5" t="s">
        <v>3</v>
      </c>
      <c r="M123" s="222"/>
      <c r="N123" s="222"/>
      <c r="P123" s="2"/>
      <c r="Q123" s="222"/>
      <c r="R123" s="2"/>
    </row>
    <row r="124" spans="1:18" ht="14.25" customHeight="1">
      <c r="A124" s="110" t="str">
        <f>IF(C124&lt;&gt;"",VLOOKUP(C124,'dati-oggi'!$A$2:$P$338,3,0),"")</f>
        <v>M</v>
      </c>
      <c r="B124" s="110" t="str">
        <f>IF(C124&lt;&gt;"",VLOOKUP(C124,xCategoria!$B$16:$R$242,4,0),"")</f>
        <v>D</v>
      </c>
      <c r="C124" s="568" t="s">
        <v>274</v>
      </c>
      <c r="D124" s="347" t="str">
        <f>IF(C124&lt;&gt;"",VLOOKUP(C124,xCategoria!$B$2:$L$434,4,0))</f>
        <v>D</v>
      </c>
      <c r="E124" s="347">
        <f>IF(C124&lt;&gt;"",VLOOKUP(C124,xCategoria!$B$2:$L$434,5,0))</f>
        <v>15</v>
      </c>
      <c r="F124" s="5">
        <v>19</v>
      </c>
      <c r="G124" s="110" t="str">
        <f>IF(I124&lt;&gt;"",VLOOKUP(I124,'dati-oggi'!$A$2:$P$338,3,0),"")</f>
        <v>M</v>
      </c>
      <c r="H124" s="110" t="str">
        <f>IF(I124&lt;&gt;"",VLOOKUP(I124,xCategoria!$B$16:$R$242,4,0),"")</f>
        <v>A</v>
      </c>
      <c r="I124" s="568" t="s">
        <v>515</v>
      </c>
      <c r="J124" s="347" t="str">
        <f>IF(I124&lt;&gt;"",VLOOKUP(I124,xCategoria!$B$2:$L$434,4,0))</f>
        <v>A</v>
      </c>
      <c r="K124" s="347">
        <f>IF(I124&lt;&gt;"",VLOOKUP(I124,xCategoria!$B$2:$L$434,5,0))</f>
        <v>0</v>
      </c>
      <c r="L124" s="5">
        <v>20</v>
      </c>
      <c r="M124" s="222"/>
      <c r="N124" s="222"/>
      <c r="P124" s="2"/>
      <c r="Q124" s="222"/>
      <c r="R124" s="2"/>
    </row>
    <row r="125" spans="1:18" ht="14.25" customHeight="1">
      <c r="A125" s="110" t="str">
        <f>IF(C125&lt;&gt;"",VLOOKUP(C125,'dati-oggi'!$A$2:$P$338,3,0),"")</f>
        <v>F</v>
      </c>
      <c r="B125" s="110" t="str">
        <f>IF(C125&lt;&gt;"",VLOOKUP(C125,xCategoria!$B$16:$R$242,4,0),"")</f>
        <v>FD</v>
      </c>
      <c r="C125" s="568" t="s">
        <v>225</v>
      </c>
      <c r="D125" s="347" t="str">
        <f>IF(C125&lt;&gt;"",VLOOKUP(C125,xCategoria!$B$2:$L$434,4,0))</f>
        <v>FD</v>
      </c>
      <c r="E125" s="347">
        <f>IF(C125&lt;&gt;"",VLOOKUP(C125,xCategoria!$B$2:$L$434,5,0))</f>
        <v>25</v>
      </c>
      <c r="F125" s="6"/>
      <c r="G125" s="110" t="str">
        <f>IF(I125&lt;&gt;"",VLOOKUP(I125,'dati-oggi'!$A$2:$P$338,3,0),"")</f>
        <v>F</v>
      </c>
      <c r="H125" s="110" t="str">
        <f>IF(I125&lt;&gt;"",VLOOKUP(I125,xCategoria!$B$16:$R$242,4,0),"")</f>
        <v>FE</v>
      </c>
      <c r="I125" s="743" t="s">
        <v>167</v>
      </c>
      <c r="J125" s="347" t="str">
        <f>IF(I125&lt;&gt;"",VLOOKUP(I125,xCategoria!$B$2:$L$434,4,0))</f>
        <v>FE</v>
      </c>
      <c r="K125" s="347">
        <f>IF(I125&lt;&gt;"",VLOOKUP(I125,xCategoria!$B$2:$L$434,5,0))</f>
        <v>30</v>
      </c>
      <c r="L125" s="6"/>
      <c r="M125" s="222"/>
      <c r="N125" s="222"/>
      <c r="P125" s="2"/>
      <c r="Q125" s="222"/>
      <c r="R125" s="2"/>
    </row>
    <row r="126" ht="12" customHeight="1"/>
    <row r="127" spans="3:13" ht="14.25" customHeight="1">
      <c r="C127" s="726" t="s">
        <v>1514</v>
      </c>
      <c r="D127" s="3"/>
      <c r="E127" s="4"/>
      <c r="F127" s="6"/>
      <c r="G127" s="349"/>
      <c r="H127" s="4"/>
      <c r="I127" s="726" t="s">
        <v>1514</v>
      </c>
      <c r="J127" s="3"/>
      <c r="K127" s="4"/>
      <c r="L127" s="6"/>
      <c r="M127" s="7"/>
    </row>
    <row r="128" spans="1:12" ht="14.25" customHeight="1">
      <c r="A128" s="110" t="str">
        <f>IF(C128&lt;&gt;"",VLOOKUP(C128,'dati-oggi'!$A$2:$P$338,3,0),"")</f>
        <v>M</v>
      </c>
      <c r="B128" s="110" t="str">
        <f>IF(C128&lt;&gt;"",VLOOKUP(C128,xCategoria!$B$16:$R$242,4,0),"")</f>
        <v>A</v>
      </c>
      <c r="C128" s="568" t="s">
        <v>319</v>
      </c>
      <c r="D128" s="347" t="str">
        <f>IF(C128&lt;&gt;"",VLOOKUP(C128,xCategoria!$B$2:$L$434,4,0))</f>
        <v>A</v>
      </c>
      <c r="E128" s="347">
        <f>IF(C128&lt;&gt;"",VLOOKUP(C128,xCategoria!$B$2:$L$434,5,0))</f>
        <v>0</v>
      </c>
      <c r="F128" s="5" t="s">
        <v>3</v>
      </c>
      <c r="G128" s="110" t="str">
        <f>IF(I128&lt;&gt;"",VLOOKUP(I128,'dati-oggi'!$A$2:$P$338,3,0),"")</f>
        <v>M</v>
      </c>
      <c r="H128" s="110" t="str">
        <f>IF(I128&lt;&gt;"",VLOOKUP(I128,xCategoria!$B$16:$R$242,4,0),"")</f>
        <v>A</v>
      </c>
      <c r="I128" s="568" t="s">
        <v>150</v>
      </c>
      <c r="J128" s="347" t="str">
        <f>IF(I128&lt;&gt;"",VLOOKUP(I128,xCategoria!$B$2:$L$434,4,0))</f>
        <v>A</v>
      </c>
      <c r="K128" s="347">
        <f>IF(I128&lt;&gt;"",VLOOKUP(I128,xCategoria!$B$2:$L$434,5,0))</f>
        <v>0</v>
      </c>
      <c r="L128" s="5" t="s">
        <v>3</v>
      </c>
    </row>
    <row r="129" spans="1:12" ht="14.25" customHeight="1">
      <c r="A129" s="110" t="str">
        <f>IF(C129&lt;&gt;"",VLOOKUP(C129,'dati-oggi'!$A$2:$P$338,3,0),"")</f>
        <v>M</v>
      </c>
      <c r="B129" s="110" t="str">
        <f>IF(C129&lt;&gt;"",VLOOKUP(C129,xCategoria!$B$16:$R$242,4,0),"")</f>
        <v>D</v>
      </c>
      <c r="C129" s="568" t="s">
        <v>315</v>
      </c>
      <c r="D129" s="347" t="str">
        <f>IF(C129&lt;&gt;"",VLOOKUP(C129,xCategoria!$B$2:$L$434,4,0))</f>
        <v>D</v>
      </c>
      <c r="E129" s="347">
        <f>IF(C129&lt;&gt;"",VLOOKUP(C129,xCategoria!$B$2:$L$434,5,0))</f>
        <v>15</v>
      </c>
      <c r="F129" s="5">
        <v>21</v>
      </c>
      <c r="G129" s="110" t="str">
        <f>IF(I129&lt;&gt;"",VLOOKUP(I129,'dati-oggi'!$A$2:$P$338,3,0),"")</f>
        <v>F</v>
      </c>
      <c r="H129" s="110" t="str">
        <f>IF(I129&lt;&gt;"",VLOOKUP(I129,xCategoria!$B$16:$R$242,4,0),"")</f>
        <v>FE</v>
      </c>
      <c r="I129" s="568" t="s">
        <v>1525</v>
      </c>
      <c r="J129" s="347" t="str">
        <f>IF(I129&lt;&gt;"",VLOOKUP(I129,xCategoria!$B$2:$L$434,4,0))</f>
        <v>FE</v>
      </c>
      <c r="K129" s="347">
        <f>IF(I129&lt;&gt;"",VLOOKUP(I129,xCategoria!$B$2:$L$434,5,0))</f>
        <v>30</v>
      </c>
      <c r="L129" s="5">
        <v>22</v>
      </c>
    </row>
    <row r="130" spans="1:12" ht="14.25" customHeight="1">
      <c r="A130" s="110">
        <f>IF(C130&lt;&gt;"",VLOOKUP(C130,'dati-oggi'!$A$2:$P$338,3,0),"")</f>
      </c>
      <c r="B130" s="110">
        <f>IF(C130&lt;&gt;"",VLOOKUP(C130,xCategoria!$B$16:$R$242,4,0),"")</f>
      </c>
      <c r="C130" s="568"/>
      <c r="D130" s="347" t="b">
        <f>IF(C130&lt;&gt;"",VLOOKUP(C130,xCategoria!$B$2:$L$434,4,0))</f>
        <v>0</v>
      </c>
      <c r="E130" s="347" t="b">
        <f>IF(C130&lt;&gt;"",VLOOKUP(C130,xCategoria!$B$2:$L$434,5,0))</f>
        <v>0</v>
      </c>
      <c r="F130" s="3"/>
      <c r="G130" s="110" t="str">
        <f>IF(I130&lt;&gt;"",VLOOKUP(I130,'dati-oggi'!$A$2:$P$338,3,0),"")</f>
        <v>M</v>
      </c>
      <c r="H130" s="110" t="str">
        <f>IF(I130&lt;&gt;"",VLOOKUP(I130,xCategoria!$B$16:$R$242,4,0),"")</f>
        <v>C</v>
      </c>
      <c r="I130" s="568" t="s">
        <v>304</v>
      </c>
      <c r="J130" s="347" t="str">
        <f>IF(I130&lt;&gt;"",VLOOKUP(I130,xCategoria!$B$2:$L$434,4,0))</f>
        <v>C</v>
      </c>
      <c r="K130" s="347">
        <f>IF(I130&lt;&gt;"",VLOOKUP(I130,xCategoria!$B$2:$L$434,5,0))</f>
        <v>10</v>
      </c>
      <c r="L130" s="3"/>
    </row>
    <row r="131" spans="7:12" s="381" customFormat="1" ht="14.25" customHeight="1">
      <c r="G131" s="348"/>
      <c r="H131" s="348"/>
      <c r="I131" s="1"/>
      <c r="J131" s="2"/>
      <c r="K131" s="222"/>
      <c r="L131" s="2"/>
    </row>
    <row r="132" spans="1:12" ht="14.25" customHeight="1">
      <c r="A132" s="110" t="str">
        <f>IF(C132&lt;&gt;"",VLOOKUP(C132,'dati-oggi'!$A$2:$P$338,3,0),"")</f>
        <v>M</v>
      </c>
      <c r="B132" s="110" t="str">
        <f>IF(C132&lt;&gt;"",VLOOKUP(C132,xCategoria!$B$16:$R$242,4,0),"")</f>
        <v>A</v>
      </c>
      <c r="C132" s="568" t="s">
        <v>812</v>
      </c>
      <c r="D132" s="347" t="str">
        <f>IF(C132&lt;&gt;"",VLOOKUP(C132,xCategoria!$B$2:$L$434,4,0))</f>
        <v>A</v>
      </c>
      <c r="E132" s="347">
        <f>IF(C132&lt;&gt;"",VLOOKUP(C132,xCategoria!$B$2:$L$434,5,0))</f>
        <v>0</v>
      </c>
      <c r="F132" s="5" t="s">
        <v>3</v>
      </c>
      <c r="G132" s="110" t="str">
        <f>IF(I132&lt;&gt;"",VLOOKUP(I132,'dati-oggi'!$A$2:$P$338,3,0),"")</f>
        <v>M</v>
      </c>
      <c r="H132" s="110" t="str">
        <f>IF(I132&lt;&gt;"",VLOOKUP(I132,xCategoria!$B$16:$R$242,4,0),"")</f>
        <v>C</v>
      </c>
      <c r="I132" s="568" t="s">
        <v>285</v>
      </c>
      <c r="J132" s="347" t="str">
        <f>IF(I132&lt;&gt;"",VLOOKUP(I132,xCategoria!$B$2:$L$434,4,0))</f>
        <v>C</v>
      </c>
      <c r="K132" s="347">
        <f>IF(I132&lt;&gt;"",VLOOKUP(I132,xCategoria!$B$2:$L$434,5,0))</f>
        <v>10</v>
      </c>
      <c r="L132" s="5" t="s">
        <v>3</v>
      </c>
    </row>
    <row r="133" spans="1:12" ht="14.25" customHeight="1">
      <c r="A133" s="110" t="str">
        <f>IF(C133&lt;&gt;"",VLOOKUP(C133,'dati-oggi'!$A$2:$P$338,3,0),"")</f>
        <v>M</v>
      </c>
      <c r="B133" s="110" t="str">
        <f>IF(C133&lt;&gt;"",VLOOKUP(C133,xCategoria!$B$16:$R$242,4,0),"")</f>
        <v>E</v>
      </c>
      <c r="C133" s="744" t="s">
        <v>1381</v>
      </c>
      <c r="D133" s="347" t="str">
        <f>IF(C133&lt;&gt;"",VLOOKUP(C133,xCategoria!$B$2:$L$434,4,0))</f>
        <v>E</v>
      </c>
      <c r="E133" s="347">
        <f>IF(C133&lt;&gt;"",VLOOKUP(C133,xCategoria!$B$2:$L$434,5,0))</f>
        <v>20</v>
      </c>
      <c r="F133" s="5">
        <v>23</v>
      </c>
      <c r="G133" s="110" t="str">
        <f>IF(I133&lt;&gt;"",VLOOKUP(I133,'dati-oggi'!$A$2:$P$338,3,0),"")</f>
        <v>M</v>
      </c>
      <c r="H133" s="110" t="str">
        <f>IF(I133&lt;&gt;"",VLOOKUP(I133,xCategoria!$B$16:$R$242,4,0),"")</f>
        <v>A</v>
      </c>
      <c r="I133" s="568" t="s">
        <v>1157</v>
      </c>
      <c r="J133" s="347" t="str">
        <f>IF(I133&lt;&gt;"",VLOOKUP(I133,xCategoria!$B$2:$L$434,4,0))</f>
        <v>A</v>
      </c>
      <c r="K133" s="347">
        <f>IF(I133&lt;&gt;"",VLOOKUP(I133,xCategoria!$B$2:$L$434,5,0))</f>
        <v>0</v>
      </c>
      <c r="L133" s="5">
        <v>24</v>
      </c>
    </row>
    <row r="134" spans="1:12" ht="14.25" customHeight="1">
      <c r="A134" s="110" t="str">
        <f>IF(C134&lt;&gt;"",VLOOKUP(C134,'dati-oggi'!$A$2:$P$338,3,0),"")</f>
        <v>M</v>
      </c>
      <c r="B134" s="110" t="str">
        <f>IF(C134&lt;&gt;"",VLOOKUP(C134,xCategoria!$B$16:$R$242,4,0),"")</f>
        <v>C</v>
      </c>
      <c r="C134" s="744" t="s">
        <v>267</v>
      </c>
      <c r="D134" s="347" t="str">
        <f>IF(C134&lt;&gt;"",VLOOKUP(C134,xCategoria!$B$2:$L$434,4,0))</f>
        <v>C</v>
      </c>
      <c r="E134" s="347">
        <f>IF(C134&lt;&gt;"",VLOOKUP(C134,xCategoria!$B$2:$L$434,5,0))</f>
        <v>10</v>
      </c>
      <c r="F134" s="3"/>
      <c r="G134" s="110" t="str">
        <f>IF(I134&lt;&gt;"",VLOOKUP(I134,'dati-oggi'!$A$2:$P$338,3,0),"")</f>
        <v>M</v>
      </c>
      <c r="H134" s="110" t="str">
        <f>IF(I134&lt;&gt;"",VLOOKUP(I134,xCategoria!$B$16:$R$242,4,0),"")</f>
        <v>C</v>
      </c>
      <c r="I134" s="568" t="s">
        <v>881</v>
      </c>
      <c r="J134" s="347" t="str">
        <f>IF(I134&lt;&gt;"",VLOOKUP(I134,xCategoria!$B$2:$L$434,4,0))</f>
        <v>C</v>
      </c>
      <c r="K134" s="347">
        <f>IF(I134&lt;&gt;"",VLOOKUP(I134,xCategoria!$B$2:$L$434,5,0))</f>
        <v>10</v>
      </c>
      <c r="L134" s="3"/>
    </row>
    <row r="141" spans="1:12" ht="14.25" customHeight="1">
      <c r="A141" s="4"/>
      <c r="B141" s="4"/>
      <c r="C141" s="761"/>
      <c r="D141" s="762"/>
      <c r="E141" s="762"/>
      <c r="F141" s="3"/>
      <c r="G141" s="348"/>
      <c r="H141" s="348"/>
      <c r="I141" s="761"/>
      <c r="J141" s="762"/>
      <c r="K141" s="762"/>
      <c r="L141" s="3"/>
    </row>
    <row r="142" spans="1:12" ht="14.25" customHeight="1">
      <c r="A142" s="350"/>
      <c r="B142" s="350"/>
      <c r="C142" s="726" t="s">
        <v>1513</v>
      </c>
      <c r="D142" s="350" t="s">
        <v>522</v>
      </c>
      <c r="E142" s="350" t="s">
        <v>0</v>
      </c>
      <c r="F142" s="350"/>
      <c r="G142" s="380"/>
      <c r="H142" s="380"/>
      <c r="I142" s="726" t="s">
        <v>1513</v>
      </c>
      <c r="J142" s="350" t="s">
        <v>522</v>
      </c>
      <c r="K142" s="350" t="s">
        <v>0</v>
      </c>
      <c r="L142" s="8"/>
    </row>
    <row r="143" spans="1:12" ht="14.25" customHeight="1">
      <c r="A143" s="110" t="str">
        <f>IF(C143&lt;&gt;"",VLOOKUP(C143,'dati-oggi'!$A$2:$P$338,3,0),"")</f>
        <v>M</v>
      </c>
      <c r="B143" s="110" t="str">
        <f>IF(C143&lt;&gt;"",VLOOKUP(C143,xCategoria!$B$16:$R$242,4,0),"")</f>
        <v>E</v>
      </c>
      <c r="C143" s="744" t="s">
        <v>1160</v>
      </c>
      <c r="D143" s="347" t="str">
        <f>IF(C143&lt;&gt;"",VLOOKUP(C143,xCategoria!$B$2:$L$434,4,0))</f>
        <v>E</v>
      </c>
      <c r="E143" s="347">
        <f>IF(C143&lt;&gt;"",VLOOKUP(C143,xCategoria!$B$2:$L$434,5,0))</f>
        <v>20</v>
      </c>
      <c r="F143" s="5" t="s">
        <v>3</v>
      </c>
      <c r="G143" s="110" t="str">
        <f>IF(I143&lt;&gt;"",VLOOKUP(I143,'dati-oggi'!$A$2:$P$338,3,0),"")</f>
        <v>M</v>
      </c>
      <c r="H143" s="110" t="str">
        <f>IF(I143&lt;&gt;"",VLOOKUP(I143,xCategoria!$B$16:$R$242,4,0),"")</f>
        <v>A</v>
      </c>
      <c r="I143" s="568" t="s">
        <v>1172</v>
      </c>
      <c r="J143" s="347" t="str">
        <f>IF(I143&lt;&gt;"",VLOOKUP(I143,xCategoria!$B$2:$L$434,4,0))</f>
        <v>A</v>
      </c>
      <c r="K143" s="347">
        <f>IF(I143&lt;&gt;"",VLOOKUP(I143,xCategoria!$B$2:$L$434,5,0))</f>
        <v>0</v>
      </c>
      <c r="L143" s="5" t="s">
        <v>3</v>
      </c>
    </row>
    <row r="144" spans="1:12" ht="14.25" customHeight="1">
      <c r="A144" s="110" t="str">
        <f>IF(C144&lt;&gt;"",VLOOKUP(C144,'dati-oggi'!$A$2:$P$338,3,0),"")</f>
        <v>M</v>
      </c>
      <c r="B144" s="110" t="str">
        <f>IF(C144&lt;&gt;"",VLOOKUP(C144,xCategoria!$B$16:$R$242,4,0),"")</f>
        <v>C</v>
      </c>
      <c r="C144" s="568" t="s">
        <v>191</v>
      </c>
      <c r="D144" s="347" t="str">
        <f>IF(C144&lt;&gt;"",VLOOKUP(C144,xCategoria!$B$2:$L$434,4,0))</f>
        <v>C</v>
      </c>
      <c r="E144" s="347">
        <f>IF(C144&lt;&gt;"",VLOOKUP(C144,xCategoria!$B$2:$L$434,5,0))</f>
        <v>10</v>
      </c>
      <c r="F144" s="5">
        <v>1</v>
      </c>
      <c r="G144" s="110" t="str">
        <f>IF(I144&lt;&gt;"",VLOOKUP(I144,'dati-oggi'!$A$2:$P$338,3,0),"")</f>
        <v>M</v>
      </c>
      <c r="H144" s="110" t="str">
        <f>IF(I144&lt;&gt;"",VLOOKUP(I144,xCategoria!$B$16:$R$242,4,0),"")</f>
        <v>A</v>
      </c>
      <c r="I144" s="568" t="s">
        <v>1300</v>
      </c>
      <c r="J144" s="347" t="str">
        <f>IF(I144&lt;&gt;"",VLOOKUP(I144,xCategoria!$B$2:$L$434,4,0))</f>
        <v>A</v>
      </c>
      <c r="K144" s="347">
        <f>IF(I144&lt;&gt;"",VLOOKUP(I144,xCategoria!$B$2:$L$434,5,0))</f>
        <v>0</v>
      </c>
      <c r="L144" s="5">
        <v>2</v>
      </c>
    </row>
    <row r="145" spans="1:12" ht="14.25" customHeight="1">
      <c r="A145" s="110" t="str">
        <f>IF(C145&lt;&gt;"",VLOOKUP(C145,'dati-oggi'!$A$2:$P$338,3,0),"")</f>
        <v>M</v>
      </c>
      <c r="B145" s="110" t="str">
        <f>IF(C145&lt;&gt;"",VLOOKUP(C145,xCategoria!$B$16:$R$242,4,0),"")</f>
        <v>A</v>
      </c>
      <c r="C145" s="568" t="s">
        <v>197</v>
      </c>
      <c r="D145" s="347" t="str">
        <f>IF(C145&lt;&gt;"",VLOOKUP(C145,xCategoria!$B$2:$L$434,4,0))</f>
        <v>A</v>
      </c>
      <c r="E145" s="347">
        <f>IF(C145&lt;&gt;"",VLOOKUP(C145,xCategoria!$B$2:$L$434,5,0))</f>
        <v>0</v>
      </c>
      <c r="F145" s="3"/>
      <c r="G145" s="110" t="str">
        <f>IF(I145&lt;&gt;"",VLOOKUP(I145,'dati-oggi'!$A$2:$P$338,3,0),"")</f>
        <v>M</v>
      </c>
      <c r="H145" s="110" t="str">
        <f>IF(I145&lt;&gt;"",VLOOKUP(I145,xCategoria!$B$16:$R$242,4,0),"")</f>
        <v>E</v>
      </c>
      <c r="I145" s="568" t="s">
        <v>1009</v>
      </c>
      <c r="J145" s="347" t="str">
        <f>IF(I145&lt;&gt;"",VLOOKUP(I145,xCategoria!$B$2:$L$434,4,0))</f>
        <v>E</v>
      </c>
      <c r="K145" s="347">
        <f>IF(I145&lt;&gt;"",VLOOKUP(I145,xCategoria!$B$2:$L$434,5,0))</f>
        <v>20</v>
      </c>
      <c r="L145" s="3"/>
    </row>
    <row r="146" spans="1:12" ht="14.25" customHeight="1">
      <c r="A146" s="4"/>
      <c r="B146" s="4"/>
      <c r="C146" s="761"/>
      <c r="D146" s="762"/>
      <c r="E146" s="762"/>
      <c r="F146" s="3"/>
      <c r="G146" s="348"/>
      <c r="H146" s="348"/>
      <c r="I146" s="761"/>
      <c r="J146" s="762"/>
      <c r="K146" s="762"/>
      <c r="L146" s="3"/>
    </row>
    <row r="147" spans="1:12" ht="14.25" customHeight="1">
      <c r="A147" s="350"/>
      <c r="B147" s="350"/>
      <c r="C147" s="726" t="s">
        <v>1513</v>
      </c>
      <c r="D147" s="350" t="s">
        <v>522</v>
      </c>
      <c r="E147" s="350" t="s">
        <v>0</v>
      </c>
      <c r="F147" s="8"/>
      <c r="G147" s="382"/>
      <c r="H147" s="382"/>
      <c r="I147" s="726" t="s">
        <v>1513</v>
      </c>
      <c r="J147" s="350" t="s">
        <v>522</v>
      </c>
      <c r="K147" s="350" t="s">
        <v>0</v>
      </c>
      <c r="L147" s="8"/>
    </row>
    <row r="148" spans="1:12" ht="14.25" customHeight="1">
      <c r="A148" s="110" t="str">
        <f>IF(C148&lt;&gt;"",VLOOKUP(C148,'dati-oggi'!$A$2:$P$338,3,0),"")</f>
        <v>M</v>
      </c>
      <c r="B148" s="110" t="str">
        <f>IF(C148&lt;&gt;"",VLOOKUP(C148,xCategoria!$B$16:$R$242,4,0),"")</f>
        <v>C</v>
      </c>
      <c r="C148" s="568" t="s">
        <v>270</v>
      </c>
      <c r="D148" s="347" t="str">
        <f>IF(C148&lt;&gt;"",VLOOKUP(C148,xCategoria!$B$2:$L$434,4,0))</f>
        <v>C</v>
      </c>
      <c r="E148" s="347">
        <f>IF(C148&lt;&gt;"",VLOOKUP(C148,xCategoria!$B$2:$L$434,5,0))</f>
        <v>10</v>
      </c>
      <c r="F148" s="5" t="s">
        <v>3</v>
      </c>
      <c r="G148" s="110" t="str">
        <f>IF(I148&lt;&gt;"",VLOOKUP(I148,'dati-oggi'!$A$2:$P$338,3,0),"")</f>
        <v>M</v>
      </c>
      <c r="H148" s="110" t="str">
        <f>IF(I148&lt;&gt;"",VLOOKUP(I148,xCategoria!$B$16:$R$242,4,0),"")</f>
        <v>E</v>
      </c>
      <c r="I148" s="568" t="s">
        <v>346</v>
      </c>
      <c r="J148" s="347" t="str">
        <f>IF(I148&lt;&gt;"",VLOOKUP(I148,xCategoria!$B$2:$L$434,4,0))</f>
        <v>E</v>
      </c>
      <c r="K148" s="347">
        <f>IF(I148&lt;&gt;"",VLOOKUP(I148,xCategoria!$B$2:$L$434,5,0))</f>
        <v>20</v>
      </c>
      <c r="L148" s="5" t="s">
        <v>3</v>
      </c>
    </row>
    <row r="149" spans="1:12" ht="14.25" customHeight="1">
      <c r="A149" s="110" t="str">
        <f>IF(C149&lt;&gt;"",VLOOKUP(C149,'dati-oggi'!$A$2:$P$338,3,0),"")</f>
        <v>M</v>
      </c>
      <c r="B149" s="110" t="str">
        <f>IF(C149&lt;&gt;"",VLOOKUP(C149,xCategoria!$B$16:$R$242,4,0),"")</f>
        <v>C</v>
      </c>
      <c r="C149" s="568" t="s">
        <v>272</v>
      </c>
      <c r="D149" s="347" t="str">
        <f>IF(C149&lt;&gt;"",VLOOKUP(C149,xCategoria!$B$2:$L$434,4,0))</f>
        <v>C</v>
      </c>
      <c r="E149" s="347">
        <f>IF(C149&lt;&gt;"",VLOOKUP(C149,xCategoria!$B$2:$L$434,5,0))</f>
        <v>10</v>
      </c>
      <c r="F149" s="5">
        <v>3</v>
      </c>
      <c r="G149" s="110" t="str">
        <f>IF(I149&lt;&gt;"",VLOOKUP(I149,'dati-oggi'!$A$2:$P$338,3,0),"")</f>
        <v>M</v>
      </c>
      <c r="H149" s="110" t="str">
        <f>IF(I149&lt;&gt;"",VLOOKUP(I149,xCategoria!$B$16:$R$242,4,0),"")</f>
        <v>D</v>
      </c>
      <c r="I149" s="568" t="s">
        <v>1312</v>
      </c>
      <c r="J149" s="347" t="str">
        <f>IF(I149&lt;&gt;"",VLOOKUP(I149,xCategoria!$B$2:$L$434,4,0))</f>
        <v>D</v>
      </c>
      <c r="K149" s="347">
        <f>IF(I149&lt;&gt;"",VLOOKUP(I149,xCategoria!$B$2:$L$434,5,0))</f>
        <v>15</v>
      </c>
      <c r="L149" s="5">
        <v>4</v>
      </c>
    </row>
    <row r="150" spans="1:12" ht="14.25" customHeight="1">
      <c r="A150" s="110" t="str">
        <f>IF(C150&lt;&gt;"",VLOOKUP(C150,'dati-oggi'!$A$2:$P$338,3,0),"")</f>
        <v>F</v>
      </c>
      <c r="B150" s="110" t="str">
        <f>IF(C150&lt;&gt;"",VLOOKUP(C150,xCategoria!$B$16:$R$242,4,0),"")</f>
        <v>FD</v>
      </c>
      <c r="C150" s="568" t="s">
        <v>277</v>
      </c>
      <c r="D150" s="347" t="str">
        <f>IF(C150&lt;&gt;"",VLOOKUP(C150,xCategoria!$B$2:$L$434,4,0))</f>
        <v>FD</v>
      </c>
      <c r="E150" s="347">
        <f>IF(C150&lt;&gt;"",VLOOKUP(C150,xCategoria!$B$2:$L$434,5,0))</f>
        <v>25</v>
      </c>
      <c r="F150" s="3"/>
      <c r="G150" s="110" t="str">
        <f>IF(I150&lt;&gt;"",VLOOKUP(I150,'dati-oggi'!$A$2:$P$338,3,0),"")</f>
        <v>M</v>
      </c>
      <c r="H150" s="110" t="str">
        <f>IF(I150&lt;&gt;"",VLOOKUP(I150,xCategoria!$B$16:$R$242,4,0),"")</f>
        <v>E</v>
      </c>
      <c r="I150" s="568" t="s">
        <v>349</v>
      </c>
      <c r="J150" s="347" t="str">
        <f>IF(I150&lt;&gt;"",VLOOKUP(I150,xCategoria!$B$2:$L$434,4,0))</f>
        <v>E</v>
      </c>
      <c r="K150" s="347">
        <f>IF(I150&lt;&gt;"",VLOOKUP(I150,xCategoria!$B$2:$L$434,5,0))</f>
        <v>20</v>
      </c>
      <c r="L150" s="3"/>
    </row>
    <row r="151" spans="1:12" ht="14.25" customHeight="1">
      <c r="A151" s="4"/>
      <c r="B151" s="4"/>
      <c r="C151" s="761"/>
      <c r="D151" s="762"/>
      <c r="E151" s="762"/>
      <c r="F151" s="3"/>
      <c r="G151" s="348"/>
      <c r="H151" s="348"/>
      <c r="I151" s="761"/>
      <c r="J151" s="762"/>
      <c r="K151" s="762"/>
      <c r="L151" s="3"/>
    </row>
    <row r="152" spans="1:12" ht="14.25" customHeight="1">
      <c r="A152" s="350"/>
      <c r="B152" s="350"/>
      <c r="C152" s="726" t="s">
        <v>1513</v>
      </c>
      <c r="D152" s="350" t="s">
        <v>522</v>
      </c>
      <c r="E152" s="350" t="s">
        <v>0</v>
      </c>
      <c r="F152" s="8"/>
      <c r="G152" s="380"/>
      <c r="H152" s="380"/>
      <c r="I152" s="726" t="s">
        <v>1513</v>
      </c>
      <c r="J152" s="350" t="s">
        <v>522</v>
      </c>
      <c r="K152" s="350" t="s">
        <v>0</v>
      </c>
      <c r="L152" s="9"/>
    </row>
    <row r="153" spans="1:12" ht="14.25" customHeight="1">
      <c r="A153" s="110" t="str">
        <f>IF(C153&lt;&gt;"",VLOOKUP(C153,'dati-oggi'!$A$2:$P$338,3,0),"")</f>
        <v>M</v>
      </c>
      <c r="B153" s="110" t="str">
        <f>IF(C153&lt;&gt;"",VLOOKUP(C153,xCategoria!$B$16:$R$242,4,0),"")</f>
        <v>C</v>
      </c>
      <c r="C153" t="s">
        <v>218</v>
      </c>
      <c r="D153" s="347" t="str">
        <f>IF(C153&lt;&gt;"",VLOOKUP(C153,xCategoria!$B$2:$L$434,4,0))</f>
        <v>C</v>
      </c>
      <c r="E153" s="347">
        <f>IF(C153&lt;&gt;"",VLOOKUP(C153,xCategoria!$B$2:$L$434,5,0))</f>
        <v>10</v>
      </c>
      <c r="F153" s="5" t="s">
        <v>3</v>
      </c>
      <c r="G153" s="110" t="str">
        <f>IF(I153&lt;&gt;"",VLOOKUP(I153,'dati-oggi'!$A$2:$P$338,3,0),"")</f>
        <v>M</v>
      </c>
      <c r="H153" s="110" t="str">
        <f>IF(I153&lt;&gt;"",VLOOKUP(I153,xCategoria!$B$16:$R$242,4,0),"")</f>
        <v>C</v>
      </c>
      <c r="I153" s="568" t="s">
        <v>260</v>
      </c>
      <c r="J153" s="347" t="str">
        <f>IF(I153&lt;&gt;"",VLOOKUP(I153,xCategoria!$B$2:$L$434,4,0))</f>
        <v>C</v>
      </c>
      <c r="K153" s="347">
        <f>IF(I153&lt;&gt;"",VLOOKUP(I153,xCategoria!$B$2:$L$434,5,0))</f>
        <v>10</v>
      </c>
      <c r="L153" s="5" t="s">
        <v>3</v>
      </c>
    </row>
    <row r="154" spans="1:12" ht="14.25" customHeight="1">
      <c r="A154" s="110">
        <f>IF(C154&lt;&gt;"",VLOOKUP(C154,'dati-oggi'!$A$2:$P$338,3,0),"")</f>
      </c>
      <c r="B154" s="110">
        <f>IF(C154&lt;&gt;"",VLOOKUP(C154,xCategoria!$B$16:$R$242,4,0),"")</f>
      </c>
      <c r="C154"/>
      <c r="D154" s="347" t="b">
        <f>IF(C154&lt;&gt;"",VLOOKUP(C154,xCategoria!$B$2:$L$434,4,0))</f>
        <v>0</v>
      </c>
      <c r="E154" s="347" t="b">
        <f>IF(C154&lt;&gt;"",VLOOKUP(C154,xCategoria!$B$2:$L$434,5,0))</f>
        <v>0</v>
      </c>
      <c r="F154" s="5">
        <v>5</v>
      </c>
      <c r="G154" s="110" t="str">
        <f>IF(I154&lt;&gt;"",VLOOKUP(I154,'dati-oggi'!$A$2:$P$338,3,0),"")</f>
        <v>F</v>
      </c>
      <c r="H154" s="110" t="str">
        <f>IF(I154&lt;&gt;"",VLOOKUP(I154,xCategoria!$B$16:$R$242,4,0),"")</f>
        <v>FB</v>
      </c>
      <c r="I154" s="744" t="s">
        <v>258</v>
      </c>
      <c r="J154" s="347" t="str">
        <f>IF(I154&lt;&gt;"",VLOOKUP(I154,xCategoria!$B$2:$L$434,4,0))</f>
        <v>FB</v>
      </c>
      <c r="K154" s="347">
        <f>IF(I154&lt;&gt;"",VLOOKUP(I154,xCategoria!$B$2:$L$434,5,0))</f>
        <v>15</v>
      </c>
      <c r="L154" s="5">
        <v>6</v>
      </c>
    </row>
    <row r="155" spans="1:12" ht="14.25" customHeight="1">
      <c r="A155" s="110" t="str">
        <f>IF(C155&lt;&gt;"",VLOOKUP(C155,'dati-oggi'!$A$2:$P$338,3,0),"")</f>
        <v>M</v>
      </c>
      <c r="B155" s="110" t="str">
        <f>IF(C155&lt;&gt;"",VLOOKUP(C155,xCategoria!$B$16:$R$242,4,0),"")</f>
        <v>C</v>
      </c>
      <c r="C155" t="s">
        <v>199</v>
      </c>
      <c r="D155" s="347" t="str">
        <f>IF(C155&lt;&gt;"",VLOOKUP(C155,xCategoria!$B$2:$L$434,4,0))</f>
        <v>C</v>
      </c>
      <c r="E155" s="347">
        <f>IF(C155&lt;&gt;"",VLOOKUP(C155,xCategoria!$B$2:$L$434,5,0))</f>
        <v>10</v>
      </c>
      <c r="F155" s="3"/>
      <c r="G155" s="110" t="str">
        <f>IF(I155&lt;&gt;"",VLOOKUP(I155,'dati-oggi'!$A$2:$P$338,3,0),"")</f>
        <v>M</v>
      </c>
      <c r="H155" s="110" t="str">
        <f>IF(I155&lt;&gt;"",VLOOKUP(I155,xCategoria!$B$16:$R$242,4,0),"")</f>
        <v>B</v>
      </c>
      <c r="I155" s="568" t="s">
        <v>253</v>
      </c>
      <c r="J155" s="347" t="str">
        <f>IF(I155&lt;&gt;"",VLOOKUP(I155,xCategoria!$B$2:$L$434,4,0))</f>
        <v>B</v>
      </c>
      <c r="K155" s="347">
        <f>IF(I155&lt;&gt;"",VLOOKUP(I155,xCategoria!$B$2:$L$434,5,0))</f>
        <v>5</v>
      </c>
      <c r="L155" s="3"/>
    </row>
    <row r="156" spans="3:12" ht="14.25" customHeight="1">
      <c r="C156" s="761"/>
      <c r="D156" s="762"/>
      <c r="E156" s="762"/>
      <c r="F156" s="3"/>
      <c r="G156" s="4"/>
      <c r="H156" s="4"/>
      <c r="I156" s="761"/>
      <c r="J156" s="762"/>
      <c r="K156" s="762"/>
      <c r="L156" s="3"/>
    </row>
    <row r="157" spans="1:12" ht="14.25" customHeight="1">
      <c r="A157" s="380"/>
      <c r="B157" s="380"/>
      <c r="C157" s="726" t="s">
        <v>1513</v>
      </c>
      <c r="D157" s="350" t="s">
        <v>522</v>
      </c>
      <c r="E157" s="350" t="s">
        <v>0</v>
      </c>
      <c r="F157" s="350"/>
      <c r="G157" s="383"/>
      <c r="H157" s="383"/>
      <c r="I157" s="726" t="s">
        <v>1513</v>
      </c>
      <c r="J157" s="350" t="s">
        <v>522</v>
      </c>
      <c r="K157" s="350" t="s">
        <v>0</v>
      </c>
      <c r="L157" s="9"/>
    </row>
    <row r="158" spans="1:12" ht="14.25" customHeight="1">
      <c r="A158" s="110" t="str">
        <f>IF(C158&lt;&gt;"",VLOOKUP(C158,'dati-oggi'!$A$2:$P$338,3,0),"")</f>
        <v>M</v>
      </c>
      <c r="B158" s="110" t="str">
        <f>IF(C158&lt;&gt;"",VLOOKUP(C158,xCategoria!$B$16:$R$242,4,0),"")</f>
        <v>C</v>
      </c>
      <c r="C158" s="568" t="s">
        <v>317</v>
      </c>
      <c r="D158" s="347" t="str">
        <f>IF(C158&lt;&gt;"",VLOOKUP(C158,xCategoria!$B$2:$L$434,4,0))</f>
        <v>C</v>
      </c>
      <c r="E158" s="347">
        <f>IF(C158&lt;&gt;"",VLOOKUP(C158,xCategoria!$B$2:$L$434,5,0))</f>
        <v>10</v>
      </c>
      <c r="F158" s="5" t="s">
        <v>3</v>
      </c>
      <c r="G158" s="110" t="str">
        <f>IF(I158&lt;&gt;"",VLOOKUP(I158,'dati-oggi'!$A$2:$P$338,3,0),"")</f>
        <v>M</v>
      </c>
      <c r="H158" s="110" t="str">
        <f>IF(I158&lt;&gt;"",VLOOKUP(I158,xCategoria!$B$16:$R$242,4,0),"")</f>
        <v>B</v>
      </c>
      <c r="I158" s="568" t="s">
        <v>911</v>
      </c>
      <c r="J158" s="347" t="str">
        <f>IF(I158&lt;&gt;"",VLOOKUP(I158,xCategoria!$B$2:$L$434,4,0))</f>
        <v>B</v>
      </c>
      <c r="K158" s="347">
        <f>IF(I158&lt;&gt;"",VLOOKUP(I158,xCategoria!$B$2:$L$434,5,0))</f>
        <v>5</v>
      </c>
      <c r="L158" s="5" t="s">
        <v>3</v>
      </c>
    </row>
    <row r="159" spans="1:12" ht="14.25" customHeight="1">
      <c r="A159" s="110" t="str">
        <f>IF(C159&lt;&gt;"",VLOOKUP(C159,'dati-oggi'!$A$2:$P$338,3,0),"")</f>
        <v>M</v>
      </c>
      <c r="B159" s="110" t="str">
        <f>IF(C159&lt;&gt;"",VLOOKUP(C159,xCategoria!$B$16:$R$242,4,0),"")</f>
        <v>E</v>
      </c>
      <c r="C159" s="568" t="s">
        <v>311</v>
      </c>
      <c r="D159" s="347" t="str">
        <f>IF(C159&lt;&gt;"",VLOOKUP(C159,xCategoria!$B$2:$L$434,4,0))</f>
        <v>E</v>
      </c>
      <c r="E159" s="347">
        <f>IF(C159&lt;&gt;"",VLOOKUP(C159,xCategoria!$B$2:$L$434,5,0))</f>
        <v>20</v>
      </c>
      <c r="F159" s="5">
        <v>7</v>
      </c>
      <c r="G159" s="110" t="str">
        <f>IF(I159&lt;&gt;"",VLOOKUP(I159,'dati-oggi'!$A$2:$P$338,3,0),"")</f>
        <v>M</v>
      </c>
      <c r="H159" s="110" t="str">
        <f>IF(I159&lt;&gt;"",VLOOKUP(I159,xCategoria!$B$16:$R$242,4,0),"")</f>
        <v>C</v>
      </c>
      <c r="I159" s="568" t="s">
        <v>843</v>
      </c>
      <c r="J159" s="347" t="str">
        <f>IF(I159&lt;&gt;"",VLOOKUP(I159,xCategoria!$B$2:$L$434,4,0))</f>
        <v>C</v>
      </c>
      <c r="K159" s="347">
        <f>IF(I159&lt;&gt;"",VLOOKUP(I159,xCategoria!$B$2:$L$434,5,0))</f>
        <v>10</v>
      </c>
      <c r="L159" s="5">
        <v>8</v>
      </c>
    </row>
    <row r="160" spans="1:12" ht="14.25" customHeight="1">
      <c r="A160" s="110" t="str">
        <f>IF(C160&lt;&gt;"",VLOOKUP(C160,'dati-oggi'!$A$2:$P$338,3,0),"")</f>
        <v>M</v>
      </c>
      <c r="B160" s="110" t="str">
        <f>IF(C160&lt;&gt;"",VLOOKUP(C160,xCategoria!$B$16:$R$242,4,0),"")</f>
        <v>D</v>
      </c>
      <c r="C160" s="744" t="s">
        <v>227</v>
      </c>
      <c r="D160" s="347" t="str">
        <f>IF(C160&lt;&gt;"",VLOOKUP(C160,xCategoria!$B$2:$L$434,4,0))</f>
        <v>D</v>
      </c>
      <c r="E160" s="347">
        <f>IF(C160&lt;&gt;"",VLOOKUP(C160,xCategoria!$B$2:$L$434,5,0))</f>
        <v>15</v>
      </c>
      <c r="F160" s="3"/>
      <c r="G160" s="110" t="str">
        <f>IF(I160&lt;&gt;"",VLOOKUP(I160,'dati-oggi'!$A$2:$P$338,3,0),"")</f>
        <v>M</v>
      </c>
      <c r="H160" s="110" t="str">
        <f>IF(I160&lt;&gt;"",VLOOKUP(I160,xCategoria!$B$16:$R$242,4,0),"")</f>
        <v>E</v>
      </c>
      <c r="I160" s="568" t="s">
        <v>870</v>
      </c>
      <c r="J160" s="347" t="str">
        <f>IF(I160&lt;&gt;"",VLOOKUP(I160,xCategoria!$B$2:$L$434,4,0))</f>
        <v>E</v>
      </c>
      <c r="K160" s="347">
        <f>IF(I160&lt;&gt;"",VLOOKUP(I160,xCategoria!$B$2:$L$434,5,0))</f>
        <v>20</v>
      </c>
      <c r="L160" s="3"/>
    </row>
    <row r="161" spans="1:12" ht="14.25" customHeight="1">
      <c r="A161" s="4"/>
      <c r="B161" s="4"/>
      <c r="C161" s="761"/>
      <c r="D161" s="762"/>
      <c r="E161" s="762"/>
      <c r="F161" s="3"/>
      <c r="G161" s="348"/>
      <c r="H161" s="348"/>
      <c r="I161" s="761"/>
      <c r="J161" s="762"/>
      <c r="K161" s="762"/>
      <c r="L161" s="3"/>
    </row>
    <row r="162" spans="1:12" ht="14.25" customHeight="1">
      <c r="A162" s="350"/>
      <c r="B162" s="350"/>
      <c r="C162" s="726" t="s">
        <v>1513</v>
      </c>
      <c r="D162" s="350" t="s">
        <v>522</v>
      </c>
      <c r="E162" s="350" t="s">
        <v>0</v>
      </c>
      <c r="F162" s="8"/>
      <c r="G162" s="380"/>
      <c r="H162" s="380"/>
      <c r="I162" s="726" t="s">
        <v>1513</v>
      </c>
      <c r="J162" s="350" t="s">
        <v>522</v>
      </c>
      <c r="K162" s="350" t="s">
        <v>0</v>
      </c>
      <c r="L162" s="8"/>
    </row>
    <row r="163" spans="1:12" ht="14.25" customHeight="1">
      <c r="A163" s="110" t="str">
        <f>IF(C163&lt;&gt;"",VLOOKUP(C163,'dati-oggi'!$A$2:$P$338,3,0),"")</f>
        <v>F</v>
      </c>
      <c r="B163" s="110" t="str">
        <f>IF(C163&lt;&gt;"",VLOOKUP(C163,xCategoria!$B$16:$R$242,4,0),"")</f>
        <v>FD</v>
      </c>
      <c r="C163" s="568" t="s">
        <v>249</v>
      </c>
      <c r="D163" s="347" t="str">
        <f>IF(C163&lt;&gt;"",VLOOKUP(C163,xCategoria!$B$2:$L$434,4,0))</f>
        <v>FD</v>
      </c>
      <c r="E163" s="347">
        <f>IF(C163&lt;&gt;"",VLOOKUP(C163,xCategoria!$B$2:$L$434,5,0))</f>
        <v>25</v>
      </c>
      <c r="F163" s="5" t="s">
        <v>3</v>
      </c>
      <c r="G163" s="110" t="str">
        <f>IF(I163&lt;&gt;"",VLOOKUP(I163,'dati-oggi'!$A$2:$P$338,3,0),"")</f>
        <v>M</v>
      </c>
      <c r="H163" s="110" t="str">
        <f>IF(I163&lt;&gt;"",VLOOKUP(I163,xCategoria!$B$16:$R$242,4,0),"")</f>
        <v>C</v>
      </c>
      <c r="I163" s="568" t="s">
        <v>308</v>
      </c>
      <c r="J163" s="347" t="str">
        <f>IF(I163&lt;&gt;"",VLOOKUP(I163,xCategoria!$B$2:$L$434,4,0))</f>
        <v>C</v>
      </c>
      <c r="K163" s="347">
        <f>IF(I163&lt;&gt;"",VLOOKUP(I163,xCategoria!$B$2:$L$434,5,0))</f>
        <v>10</v>
      </c>
      <c r="L163" s="5" t="s">
        <v>3</v>
      </c>
    </row>
    <row r="164" spans="1:12" ht="14.25" customHeight="1">
      <c r="A164" s="110" t="str">
        <f>IF(C164&lt;&gt;"",VLOOKUP(C164,'dati-oggi'!$A$2:$P$338,3,0),"")</f>
        <v>F</v>
      </c>
      <c r="B164" s="110" t="str">
        <f>IF(C164&lt;&gt;"",VLOOKUP(C164,xCategoria!$B$16:$R$242,4,0),"")</f>
        <v>FE</v>
      </c>
      <c r="C164" s="568" t="s">
        <v>1076</v>
      </c>
      <c r="D164" s="347" t="str">
        <f>IF(C164&lt;&gt;"",VLOOKUP(C164,xCategoria!$B$2:$L$434,4,0))</f>
        <v>FE</v>
      </c>
      <c r="E164" s="347">
        <f>IF(C164&lt;&gt;"",VLOOKUP(C164,xCategoria!$B$2:$L$434,5,0))</f>
        <v>30</v>
      </c>
      <c r="F164" s="5">
        <v>9</v>
      </c>
      <c r="G164" s="110" t="str">
        <f>IF(I164&lt;&gt;"",VLOOKUP(I164,'dati-oggi'!$A$2:$P$338,3,0),"")</f>
        <v>M</v>
      </c>
      <c r="H164" s="110" t="str">
        <f>IF(I164&lt;&gt;"",VLOOKUP(I164,xCategoria!$B$16:$R$242,4,0),"")</f>
        <v>D</v>
      </c>
      <c r="I164" s="568" t="s">
        <v>306</v>
      </c>
      <c r="J164" s="347" t="str">
        <f>IF(I164&lt;&gt;"",VLOOKUP(I164,xCategoria!$B$2:$L$434,4,0))</f>
        <v>D</v>
      </c>
      <c r="K164" s="347">
        <f>IF(I164&lt;&gt;"",VLOOKUP(I164,xCategoria!$B$2:$L$434,5,0))</f>
        <v>15</v>
      </c>
      <c r="L164" s="5">
        <v>10</v>
      </c>
    </row>
    <row r="165" spans="1:12" ht="14.25" customHeight="1">
      <c r="A165" s="110">
        <f>IF(C165&lt;&gt;"",VLOOKUP(C165,'dati-oggi'!$A$2:$P$338,3,0),"")</f>
      </c>
      <c r="B165" s="110">
        <f>IF(C165&lt;&gt;"",VLOOKUP(C165,xCategoria!$B$16:$R$242,4,0),"")</f>
      </c>
      <c r="C165" s="568"/>
      <c r="D165" s="347"/>
      <c r="E165" s="347"/>
      <c r="F165" s="3"/>
      <c r="G165" s="110" t="str">
        <f>IF(I165&lt;&gt;"",VLOOKUP(I165,'dati-oggi'!$A$2:$P$338,3,0),"")</f>
        <v>F</v>
      </c>
      <c r="H165" s="110" t="str">
        <f>IF(I165&lt;&gt;"",VLOOKUP(I165,xCategoria!$B$16:$R$242,4,0),"")</f>
        <v>FE</v>
      </c>
      <c r="I165" s="568" t="s">
        <v>1049</v>
      </c>
      <c r="J165" s="347" t="str">
        <f>IF(I165&lt;&gt;"",VLOOKUP(I165,xCategoria!$B$2:$L$434,4,0))</f>
        <v>FE</v>
      </c>
      <c r="K165" s="347">
        <f>IF(I165&lt;&gt;"",VLOOKUP(I165,xCategoria!$B$2:$L$434,5,0))</f>
        <v>30</v>
      </c>
      <c r="L165" s="3"/>
    </row>
    <row r="166" spans="3:12" ht="14.25" customHeight="1">
      <c r="C166" s="761"/>
      <c r="D166" s="762"/>
      <c r="E166" s="762"/>
      <c r="F166" s="3"/>
      <c r="G166" s="4"/>
      <c r="H166" s="4"/>
      <c r="I166" s="761"/>
      <c r="J166" s="762"/>
      <c r="K166" s="762"/>
      <c r="L166" s="3"/>
    </row>
    <row r="167" spans="1:12" ht="14.25" customHeight="1">
      <c r="A167" s="380"/>
      <c r="B167" s="380"/>
      <c r="C167" s="726" t="s">
        <v>1513</v>
      </c>
      <c r="D167" s="350" t="s">
        <v>522</v>
      </c>
      <c r="E167" s="350" t="s">
        <v>0</v>
      </c>
      <c r="F167" s="350"/>
      <c r="G167" s="350"/>
      <c r="H167" s="350"/>
      <c r="I167" s="726" t="s">
        <v>1513</v>
      </c>
      <c r="J167" s="350" t="s">
        <v>522</v>
      </c>
      <c r="K167" s="350" t="s">
        <v>0</v>
      </c>
      <c r="L167" s="350"/>
    </row>
    <row r="168" spans="1:12" ht="14.25" customHeight="1">
      <c r="A168" s="110" t="str">
        <f>IF(C168&lt;&gt;"",VLOOKUP(C168,'dati-oggi'!$A$2:$P$338,3,0),"")</f>
        <v>M</v>
      </c>
      <c r="B168" s="110" t="str">
        <f>IF(C168&lt;&gt;"",VLOOKUP(C168,xCategoria!$B$16:$R$242,4,0),"")</f>
        <v>E</v>
      </c>
      <c r="C168" s="568" t="s">
        <v>236</v>
      </c>
      <c r="D168" s="347" t="str">
        <f>IF(C168&lt;&gt;"",VLOOKUP(C168,xCategoria!$B$2:$L$434,4,0))</f>
        <v>E</v>
      </c>
      <c r="E168" s="347">
        <f>IF(C168&lt;&gt;"",VLOOKUP(C168,xCategoria!$B$2:$L$434,5,0))</f>
        <v>20</v>
      </c>
      <c r="F168" s="5" t="s">
        <v>3</v>
      </c>
      <c r="G168" s="110" t="str">
        <f>IF(I168&lt;&gt;"",VLOOKUP(I168,'dati-oggi'!$A$2:$P$338,3,0),"")</f>
        <v>M</v>
      </c>
      <c r="H168" s="110" t="str">
        <f>IF(I168&lt;&gt;"",VLOOKUP(I168,xCategoria!$B$16:$R$242,4,0),"")</f>
        <v>E</v>
      </c>
      <c r="I168" s="568" t="s">
        <v>173</v>
      </c>
      <c r="J168" s="347" t="str">
        <f>IF(I168&lt;&gt;"",VLOOKUP(I168,xCategoria!$B$2:$L$434,4,0))</f>
        <v>E</v>
      </c>
      <c r="K168" s="347">
        <f>IF(I168&lt;&gt;"",VLOOKUP(I168,xCategoria!$B$2:$L$434,5,0))</f>
        <v>20</v>
      </c>
      <c r="L168" s="5" t="s">
        <v>3</v>
      </c>
    </row>
    <row r="169" spans="1:12" ht="14.25" customHeight="1">
      <c r="A169" s="110" t="str">
        <f>IF(C169&lt;&gt;"",VLOOKUP(C169,'dati-oggi'!$A$2:$P$338,3,0),"")</f>
        <v>F</v>
      </c>
      <c r="B169" s="110" t="str">
        <f>IF(C169&lt;&gt;"",VLOOKUP(C169,xCategoria!$B$16:$R$242,4,0),"")</f>
        <v>FE</v>
      </c>
      <c r="C169" s="568" t="s">
        <v>229</v>
      </c>
      <c r="D169" s="347" t="str">
        <f>IF(C169&lt;&gt;"",VLOOKUP(C169,xCategoria!$B$2:$L$434,4,0))</f>
        <v>FE</v>
      </c>
      <c r="E169" s="347">
        <f>IF(C169&lt;&gt;"",VLOOKUP(C169,xCategoria!$B$2:$L$434,5,0))</f>
        <v>30</v>
      </c>
      <c r="F169" s="5">
        <v>11</v>
      </c>
      <c r="G169" s="110" t="str">
        <f>IF(I169&lt;&gt;"",VLOOKUP(I169,'dati-oggi'!$A$2:$P$338,3,0),"")</f>
        <v>M</v>
      </c>
      <c r="H169" s="110" t="str">
        <f>IF(I169&lt;&gt;"",VLOOKUP(I169,xCategoria!$B$16:$R$242,4,0),"")</f>
        <v>C</v>
      </c>
      <c r="I169" s="568" t="s">
        <v>181</v>
      </c>
      <c r="J169" s="347" t="str">
        <f>IF(I169&lt;&gt;"",VLOOKUP(I169,xCategoria!$B$2:$L$434,4,0))</f>
        <v>C</v>
      </c>
      <c r="K169" s="347">
        <f>IF(I169&lt;&gt;"",VLOOKUP(I169,xCategoria!$B$2:$L$434,5,0))</f>
        <v>10</v>
      </c>
      <c r="L169" s="5">
        <v>12</v>
      </c>
    </row>
    <row r="170" spans="1:12" ht="14.25" customHeight="1">
      <c r="A170" s="110" t="str">
        <f>IF(C170&lt;&gt;"",VLOOKUP(C170,'dati-oggi'!$A$2:$P$338,3,0),"")</f>
        <v>M</v>
      </c>
      <c r="B170" s="110" t="str">
        <f>IF(C170&lt;&gt;"",VLOOKUP(C170,xCategoria!$B$16:$R$242,4,0),"")</f>
        <v>A</v>
      </c>
      <c r="C170" s="568" t="s">
        <v>849</v>
      </c>
      <c r="D170" s="347" t="str">
        <f>IF(C170&lt;&gt;"",VLOOKUP(C170,xCategoria!$B$2:$L$434,4,0))</f>
        <v>A</v>
      </c>
      <c r="E170" s="347">
        <f>IF(C170&lt;&gt;"",VLOOKUP(C170,xCategoria!$B$2:$L$434,5,0))</f>
        <v>0</v>
      </c>
      <c r="F170" s="3"/>
      <c r="G170" s="110" t="str">
        <f>IF(I170&lt;&gt;"",VLOOKUP(I170,'dati-oggi'!$A$2:$P$338,3,0),"")</f>
        <v>M</v>
      </c>
      <c r="H170" s="110" t="str">
        <f>IF(I170&lt;&gt;"",VLOOKUP(I170,xCategoria!$B$16:$R$242,4,0),"")</f>
        <v>C</v>
      </c>
      <c r="I170" s="568" t="s">
        <v>171</v>
      </c>
      <c r="J170" s="347" t="str">
        <f>IF(I170&lt;&gt;"",VLOOKUP(I170,xCategoria!$B$2:$L$434,4,0))</f>
        <v>C</v>
      </c>
      <c r="K170" s="347">
        <f>IF(I170&lt;&gt;"",VLOOKUP(I170,xCategoria!$B$2:$L$434,5,0))</f>
        <v>10</v>
      </c>
      <c r="L170" s="3"/>
    </row>
    <row r="171" spans="3:12" ht="14.25" customHeight="1">
      <c r="C171" s="761"/>
      <c r="D171" s="762"/>
      <c r="E171" s="762"/>
      <c r="F171" s="3"/>
      <c r="G171" s="4"/>
      <c r="H171" s="4"/>
      <c r="I171" s="761"/>
      <c r="J171" s="762"/>
      <c r="K171" s="762"/>
      <c r="L171" s="3"/>
    </row>
    <row r="172" spans="1:12" ht="14.25" customHeight="1">
      <c r="A172" s="380"/>
      <c r="B172" s="380"/>
      <c r="C172" s="726" t="s">
        <v>1513</v>
      </c>
      <c r="D172" s="350" t="s">
        <v>522</v>
      </c>
      <c r="E172" s="350" t="s">
        <v>0</v>
      </c>
      <c r="F172" s="8"/>
      <c r="G172" s="350"/>
      <c r="H172" s="350"/>
      <c r="I172" s="726" t="s">
        <v>1513</v>
      </c>
      <c r="J172" s="350" t="s">
        <v>522</v>
      </c>
      <c r="K172" s="350" t="s">
        <v>0</v>
      </c>
      <c r="L172" s="8"/>
    </row>
    <row r="173" spans="1:12" ht="14.25" customHeight="1">
      <c r="A173" s="110" t="str">
        <f>IF(C173&lt;&gt;"",VLOOKUP(C173,'dati-oggi'!$A$2:$P$338,3,0),"")</f>
        <v>M</v>
      </c>
      <c r="B173" s="110" t="str">
        <f>IF(C173&lt;&gt;"",VLOOKUP(C173,xCategoria!$B$16:$R$242,4,0),"")</f>
        <v>A</v>
      </c>
      <c r="C173" s="568" t="s">
        <v>342</v>
      </c>
      <c r="D173" s="347" t="str">
        <f>IF(C173&lt;&gt;"",VLOOKUP(C173,xCategoria!$B$2:$L$434,4,0))</f>
        <v>A</v>
      </c>
      <c r="E173" s="347">
        <f>IF(C173&lt;&gt;"",VLOOKUP(C173,xCategoria!$B$2:$L$434,5,0))</f>
        <v>0</v>
      </c>
      <c r="F173" s="5" t="s">
        <v>3</v>
      </c>
      <c r="G173" s="110" t="str">
        <f>IF(I173&lt;&gt;"",VLOOKUP(I173,'dati-oggi'!$A$2:$P$338,3,0),"")</f>
        <v>M</v>
      </c>
      <c r="H173" s="110" t="str">
        <f>IF(I173&lt;&gt;"",VLOOKUP(I173,xCategoria!$B$16:$R$242,4,0),"")</f>
        <v>A</v>
      </c>
      <c r="I173" s="568" t="s">
        <v>281</v>
      </c>
      <c r="J173" s="347" t="str">
        <f>IF(I173&lt;&gt;"",VLOOKUP(I173,xCategoria!$B$2:$L$434,4,0))</f>
        <v>A</v>
      </c>
      <c r="K173" s="347">
        <f>IF(I173&lt;&gt;"",VLOOKUP(I173,xCategoria!$B$2:$L$434,5,0))</f>
        <v>0</v>
      </c>
      <c r="L173" s="5" t="s">
        <v>3</v>
      </c>
    </row>
    <row r="174" spans="1:12" ht="14.25" customHeight="1">
      <c r="A174" s="110" t="str">
        <f>IF(C174&lt;&gt;"",VLOOKUP(C174,'dati-oggi'!$A$2:$P$338,3,0),"")</f>
        <v>F</v>
      </c>
      <c r="B174" s="110" t="str">
        <f>IF(C174&lt;&gt;"",VLOOKUP(C174,xCategoria!$B$16:$R$242,4,0),"")</f>
        <v>FC</v>
      </c>
      <c r="C174" s="568" t="s">
        <v>336</v>
      </c>
      <c r="D174" s="347" t="str">
        <f>IF(C174&lt;&gt;"",VLOOKUP(C174,xCategoria!$B$2:$L$434,4,0))</f>
        <v>FC</v>
      </c>
      <c r="E174" s="347">
        <f>IF(C174&lt;&gt;"",VLOOKUP(C174,xCategoria!$B$2:$L$434,5,0))</f>
        <v>20</v>
      </c>
      <c r="F174" s="5">
        <v>13</v>
      </c>
      <c r="G174" s="110" t="str">
        <f>IF(I174&lt;&gt;"",VLOOKUP(I174,'dati-oggi'!$A$2:$P$338,3,0),"")</f>
        <v>F</v>
      </c>
      <c r="H174" s="110" t="str">
        <f>IF(I174&lt;&gt;"",VLOOKUP(I174,xCategoria!$B$16:$R$242,4,0),"")</f>
        <v>FD</v>
      </c>
      <c r="I174" s="568" t="s">
        <v>283</v>
      </c>
      <c r="J174" s="347" t="str">
        <f>IF(I174&lt;&gt;"",VLOOKUP(I174,xCategoria!$B$2:$L$434,4,0))</f>
        <v>FD</v>
      </c>
      <c r="K174" s="347">
        <f>IF(I174&lt;&gt;"",VLOOKUP(I174,xCategoria!$B$2:$L$434,5,0))</f>
        <v>25</v>
      </c>
      <c r="L174" s="5">
        <v>14</v>
      </c>
    </row>
    <row r="175" spans="1:12" ht="14.25" customHeight="1">
      <c r="A175" s="110" t="str">
        <f>IF(C175&lt;&gt;"",VLOOKUP(C175,'dati-oggi'!$A$2:$P$338,3,0),"")</f>
        <v>M</v>
      </c>
      <c r="B175" s="110" t="str">
        <f>IF(C175&lt;&gt;"",VLOOKUP(C175,xCategoria!$B$16:$R$242,4,0),"")</f>
        <v>A</v>
      </c>
      <c r="C175" s="568" t="s">
        <v>340</v>
      </c>
      <c r="D175" s="347" t="str">
        <f>IF(C175&lt;&gt;"",VLOOKUP(C175,xCategoria!$B$2:$L$434,4,0))</f>
        <v>A</v>
      </c>
      <c r="E175" s="347">
        <f>IF(C175&lt;&gt;"",VLOOKUP(C175,xCategoria!$B$2:$L$434,5,0))</f>
        <v>0</v>
      </c>
      <c r="F175" s="3"/>
      <c r="G175" s="110" t="str">
        <f>IF(I175&lt;&gt;"",VLOOKUP(I175,'dati-oggi'!$A$2:$P$338,3,0),"")</f>
        <v>M</v>
      </c>
      <c r="H175" s="110" t="str">
        <f>IF(I175&lt;&gt;"",VLOOKUP(I175,xCategoria!$B$16:$R$242,4,0),"")</f>
        <v>A</v>
      </c>
      <c r="I175" s="568" t="s">
        <v>1268</v>
      </c>
      <c r="J175" s="347" t="str">
        <f>IF(I175&lt;&gt;"",VLOOKUP(I175,xCategoria!$B$2:$L$434,4,0))</f>
        <v>A</v>
      </c>
      <c r="K175" s="347">
        <f>IF(I175&lt;&gt;"",VLOOKUP(I175,xCategoria!$B$2:$L$434,5,0))</f>
        <v>0</v>
      </c>
      <c r="L175" s="3"/>
    </row>
    <row r="176" spans="1:12" ht="14.25" customHeight="1">
      <c r="A176" s="735"/>
      <c r="B176" s="735"/>
      <c r="C176" s="761"/>
      <c r="D176" s="762"/>
      <c r="E176" s="762"/>
      <c r="F176" s="738"/>
      <c r="G176" s="348"/>
      <c r="H176" s="348"/>
      <c r="I176" s="761"/>
      <c r="J176" s="762"/>
      <c r="K176" s="762"/>
      <c r="L176" s="3"/>
    </row>
    <row r="177" spans="1:12" ht="14.25" customHeight="1">
      <c r="A177" s="383"/>
      <c r="B177" s="383"/>
      <c r="C177" s="726" t="s">
        <v>1513</v>
      </c>
      <c r="D177" s="350" t="s">
        <v>522</v>
      </c>
      <c r="E177" s="350" t="s">
        <v>0</v>
      </c>
      <c r="F177" s="9"/>
      <c r="G177" s="380"/>
      <c r="H177" s="380"/>
      <c r="I177" s="726" t="s">
        <v>1513</v>
      </c>
      <c r="J177" s="350" t="s">
        <v>522</v>
      </c>
      <c r="K177" s="350" t="s">
        <v>0</v>
      </c>
      <c r="L177" s="8"/>
    </row>
    <row r="178" spans="1:12" ht="14.25" customHeight="1">
      <c r="A178" s="110" t="str">
        <f>IF(C178&lt;&gt;"",VLOOKUP(C178,'dati-oggi'!$A$2:$P$338,3,0),"")</f>
        <v>M</v>
      </c>
      <c r="B178" s="110" t="str">
        <f>IF(C178&lt;&gt;"",VLOOKUP(C178,xCategoria!$B$16:$R$242,4,0),"")</f>
        <v>B</v>
      </c>
      <c r="C178" s="568" t="s">
        <v>183</v>
      </c>
      <c r="D178" s="347" t="str">
        <f>IF(C178&lt;&gt;"",VLOOKUP(C178,xCategoria!$B$2:$L$434,4,0))</f>
        <v>B</v>
      </c>
      <c r="E178" s="347">
        <f>IF(C178&lt;&gt;"",VLOOKUP(C178,xCategoria!$B$2:$L$434,5,0))</f>
        <v>5</v>
      </c>
      <c r="F178" s="5" t="s">
        <v>3</v>
      </c>
      <c r="G178" s="110" t="str">
        <f>IF(I178&lt;&gt;"",VLOOKUP(I178,'dati-oggi'!$A$2:$P$338,3,0),"")</f>
        <v>M</v>
      </c>
      <c r="H178" s="110" t="str">
        <f>IF(I178&lt;&gt;"",VLOOKUP(I178,xCategoria!$B$16:$R$242,4,0),"")</f>
        <v>B</v>
      </c>
      <c r="I178" s="568" t="s">
        <v>924</v>
      </c>
      <c r="J178" s="347" t="str">
        <f>IF(I178&lt;&gt;"",VLOOKUP(I178,xCategoria!$B$2:$L$434,4,0))</f>
        <v>B</v>
      </c>
      <c r="K178" s="347">
        <f>IF(I178&lt;&gt;"",VLOOKUP(I178,xCategoria!$B$2:$L$434,5,0))</f>
        <v>5</v>
      </c>
      <c r="L178" s="5" t="s">
        <v>3</v>
      </c>
    </row>
    <row r="179" spans="1:12" ht="14.25" customHeight="1">
      <c r="A179" s="110" t="str">
        <f>IF(C179&lt;&gt;"",VLOOKUP(C179,'dati-oggi'!$A$2:$P$338,3,0),"")</f>
        <v>M</v>
      </c>
      <c r="B179" s="110" t="str">
        <f>IF(C179&lt;&gt;"",VLOOKUP(C179,xCategoria!$B$16:$R$242,4,0),"")</f>
        <v>B</v>
      </c>
      <c r="C179" s="568" t="s">
        <v>302</v>
      </c>
      <c r="D179" s="347" t="str">
        <f>IF(C179&lt;&gt;"",VLOOKUP(C179,xCategoria!$B$2:$L$434,4,0))</f>
        <v>B</v>
      </c>
      <c r="E179" s="347">
        <f>IF(C179&lt;&gt;"",VLOOKUP(C179,xCategoria!$B$2:$L$434,5,0))</f>
        <v>5</v>
      </c>
      <c r="F179" s="5">
        <v>15</v>
      </c>
      <c r="G179" s="110" t="str">
        <f>IF(I179&lt;&gt;"",VLOOKUP(I179,'dati-oggi'!$A$2:$P$338,3,0),"")</f>
        <v>M</v>
      </c>
      <c r="H179" s="110" t="str">
        <f>IF(I179&lt;&gt;"",VLOOKUP(I179,xCategoria!$B$16:$R$242,4,0),"")</f>
        <v>D</v>
      </c>
      <c r="I179" s="568" t="s">
        <v>290</v>
      </c>
      <c r="J179" s="347" t="str">
        <f>IF(I179&lt;&gt;"",VLOOKUP(I179,xCategoria!$B$2:$L$434,4,0))</f>
        <v>D</v>
      </c>
      <c r="K179" s="347">
        <f>IF(I179&lt;&gt;"",VLOOKUP(I179,xCategoria!$B$2:$L$434,5,0))</f>
        <v>15</v>
      </c>
      <c r="L179" s="5">
        <v>16</v>
      </c>
    </row>
    <row r="180" spans="1:12" ht="14.25" customHeight="1">
      <c r="A180" s="110" t="str">
        <f>IF(C180&lt;&gt;"",VLOOKUP(C180,'dati-oggi'!$A$2:$P$338,3,0),"")</f>
        <v>M</v>
      </c>
      <c r="B180" s="110" t="str">
        <f>IF(C180&lt;&gt;"",VLOOKUP(C180,xCategoria!$B$16:$R$242,4,0),"")</f>
        <v>C</v>
      </c>
      <c r="C180" s="568" t="s">
        <v>300</v>
      </c>
      <c r="D180" s="347" t="str">
        <f>IF(C180&lt;&gt;"",VLOOKUP(C180,xCategoria!$B$2:$L$434,4,0))</f>
        <v>C</v>
      </c>
      <c r="E180" s="347">
        <f>IF(C180&lt;&gt;"",VLOOKUP(C180,xCategoria!$B$2:$L$434,5,0))</f>
        <v>10</v>
      </c>
      <c r="F180" s="3"/>
      <c r="G180" s="110" t="str">
        <f>IF(I180&lt;&gt;"",VLOOKUP(I180,'dati-oggi'!$A$2:$P$338,3,0),"")</f>
        <v>M</v>
      </c>
      <c r="H180" s="110" t="str">
        <f>IF(I180&lt;&gt;"",VLOOKUP(I180,xCategoria!$B$16:$R$242,4,0),"")</f>
        <v>A</v>
      </c>
      <c r="I180" s="568" t="s">
        <v>868</v>
      </c>
      <c r="J180" s="347" t="str">
        <f>IF(I180&lt;&gt;"",VLOOKUP(I180,xCategoria!$B$2:$L$434,4,0))</f>
        <v>A</v>
      </c>
      <c r="K180" s="347">
        <f>IF(I180&lt;&gt;"",VLOOKUP(I180,xCategoria!$B$2:$L$434,5,0))</f>
        <v>0</v>
      </c>
      <c r="L180" s="3"/>
    </row>
    <row r="181" spans="3:12" ht="14.25" customHeight="1">
      <c r="C181" s="761"/>
      <c r="D181" s="762"/>
      <c r="E181" s="762"/>
      <c r="F181" s="3"/>
      <c r="G181" s="4"/>
      <c r="H181" s="4"/>
      <c r="I181" s="761">
        <f>'dati-oggi'!U146</f>
        <v>0</v>
      </c>
      <c r="J181" s="762"/>
      <c r="K181" s="762"/>
      <c r="L181" s="3"/>
    </row>
    <row r="182" spans="1:12" ht="14.25" customHeight="1">
      <c r="A182" s="380"/>
      <c r="B182" s="380"/>
      <c r="C182" s="726"/>
      <c r="D182" s="350" t="s">
        <v>522</v>
      </c>
      <c r="E182" s="350" t="s">
        <v>0</v>
      </c>
      <c r="F182" s="8"/>
      <c r="G182" s="350"/>
      <c r="H182" s="350"/>
      <c r="I182" s="726" t="s">
        <v>1513</v>
      </c>
      <c r="J182" s="350" t="s">
        <v>522</v>
      </c>
      <c r="K182" s="350" t="s">
        <v>0</v>
      </c>
      <c r="L182" s="8"/>
    </row>
    <row r="183" spans="1:12" ht="14.25" customHeight="1">
      <c r="A183" s="110" t="str">
        <f>IF(C183&lt;&gt;"",VLOOKUP(C183,'dati-oggi'!$A$2:$P$338,3,0),"")</f>
        <v>M</v>
      </c>
      <c r="B183" s="110" t="str">
        <f>IF(C183&lt;&gt;"",VLOOKUP(C183,xCategoria!$B$16:$R$242,4,0),"")</f>
        <v>B</v>
      </c>
      <c r="C183" s="568" t="s">
        <v>187</v>
      </c>
      <c r="D183" s="347" t="str">
        <f>IF(C183&lt;&gt;"",VLOOKUP(C183,xCategoria!$B$2:$L$434,4,0))</f>
        <v>B</v>
      </c>
      <c r="E183" s="347">
        <f>IF(C183&lt;&gt;"",VLOOKUP(C183,xCategoria!$B$2:$L$434,5,0))</f>
        <v>5</v>
      </c>
      <c r="F183" s="5" t="s">
        <v>3</v>
      </c>
      <c r="G183" s="110" t="str">
        <f>IF(I183&lt;&gt;"",VLOOKUP(I183,'dati-oggi'!$A$2:$P$338,3,0),"")</f>
        <v>M</v>
      </c>
      <c r="H183" s="110" t="str">
        <f>IF(I183&lt;&gt;"",VLOOKUP(I183,xCategoria!$B$16:$R$242,4,0),"")</f>
        <v>C</v>
      </c>
      <c r="I183" s="568" t="s">
        <v>975</v>
      </c>
      <c r="J183" s="347" t="str">
        <f>IF(I183&lt;&gt;"",VLOOKUP(I183,xCategoria!$B$2:$L$434,4,0))</f>
        <v>C</v>
      </c>
      <c r="K183" s="347">
        <f>IF(I183&lt;&gt;"",VLOOKUP(I183,xCategoria!$B$2:$L$434,5,0))</f>
        <v>10</v>
      </c>
      <c r="L183" s="5" t="s">
        <v>3</v>
      </c>
    </row>
    <row r="184" spans="1:12" ht="14.25" customHeight="1">
      <c r="A184" s="110" t="str">
        <f>IF(C184&lt;&gt;"",VLOOKUP(C184,'dati-oggi'!$A$2:$P$338,3,0),"")</f>
        <v>M</v>
      </c>
      <c r="B184" s="110" t="str">
        <f>IF(C184&lt;&gt;"",VLOOKUP(C184,xCategoria!$B$16:$R$242,4,0),"")</f>
        <v>E</v>
      </c>
      <c r="C184" s="7" t="s">
        <v>891</v>
      </c>
      <c r="D184" s="347" t="str">
        <f>IF(C184&lt;&gt;"",VLOOKUP(C184,xCategoria!$B$2:$L$434,4,0))</f>
        <v>E</v>
      </c>
      <c r="E184" s="347">
        <f>IF(C184&lt;&gt;"",VLOOKUP(C184,xCategoria!$B$2:$L$434,5,0))</f>
        <v>20</v>
      </c>
      <c r="F184" s="5">
        <v>17</v>
      </c>
      <c r="G184" s="110" t="str">
        <f>IF(I184&lt;&gt;"",VLOOKUP(I184,'dati-oggi'!$A$2:$P$338,3,0),"")</f>
        <v>M</v>
      </c>
      <c r="H184" s="110" t="str">
        <f>IF(I184&lt;&gt;"",VLOOKUP(I184,xCategoria!$B$16:$R$242,4,0),"")</f>
        <v>E</v>
      </c>
      <c r="I184" s="568" t="s">
        <v>860</v>
      </c>
      <c r="J184" s="347" t="str">
        <f>IF(I184&lt;&gt;"",VLOOKUP(I184,xCategoria!$B$2:$L$434,4,0))</f>
        <v>E</v>
      </c>
      <c r="K184" s="347">
        <f>IF(I184&lt;&gt;"",VLOOKUP(I184,xCategoria!$B$2:$L$434,5,0))</f>
        <v>20</v>
      </c>
      <c r="L184" s="5">
        <v>18</v>
      </c>
    </row>
    <row r="185" spans="1:12" ht="14.25" customHeight="1">
      <c r="A185" s="110" t="str">
        <f>IF(C185&lt;&gt;"",VLOOKUP(C185,'dati-oggi'!$A$2:$P$338,3,0),"")</f>
        <v>M</v>
      </c>
      <c r="B185" s="110" t="str">
        <f>IF(C185&lt;&gt;"",VLOOKUP(C185,xCategoria!$B$16:$R$242,4,0),"")</f>
        <v>C</v>
      </c>
      <c r="C185" s="7" t="s">
        <v>153</v>
      </c>
      <c r="D185" s="347" t="str">
        <f>IF(C185&lt;&gt;"",VLOOKUP(C185,xCategoria!$B$2:$L$434,4,0))</f>
        <v>C</v>
      </c>
      <c r="E185" s="347">
        <f>IF(C185&lt;&gt;"",VLOOKUP(C185,xCategoria!$B$2:$L$434,5,0))</f>
        <v>10</v>
      </c>
      <c r="F185" s="3"/>
      <c r="G185" s="110" t="str">
        <f>IF(I185&lt;&gt;"",VLOOKUP(I185,'dati-oggi'!$A$2:$P$338,3,0),"")</f>
        <v>M</v>
      </c>
      <c r="H185" s="110" t="str">
        <f>IF(I185&lt;&gt;"",VLOOKUP(I185,xCategoria!$B$16:$R$242,4,0),"")</f>
        <v>D</v>
      </c>
      <c r="I185" s="568" t="s">
        <v>962</v>
      </c>
      <c r="J185" s="347" t="str">
        <f>IF(I185&lt;&gt;"",VLOOKUP(I185,xCategoria!$B$2:$L$434,4,0))</f>
        <v>D</v>
      </c>
      <c r="K185" s="347">
        <f>IF(I185&lt;&gt;"",VLOOKUP(I185,xCategoria!$B$2:$L$434,5,0))</f>
        <v>15</v>
      </c>
      <c r="L185" s="3"/>
    </row>
    <row r="186" spans="3:12" ht="14.25" customHeight="1">
      <c r="C186" s="761"/>
      <c r="D186" s="762"/>
      <c r="E186" s="762"/>
      <c r="F186" s="3"/>
      <c r="G186" s="4"/>
      <c r="H186" s="4"/>
      <c r="I186" s="761"/>
      <c r="J186" s="762"/>
      <c r="K186" s="762"/>
      <c r="L186" s="3"/>
    </row>
    <row r="187" spans="1:12" ht="14.25" customHeight="1">
      <c r="A187" s="380"/>
      <c r="B187" s="380"/>
      <c r="C187" s="726" t="s">
        <v>1513</v>
      </c>
      <c r="D187" s="350" t="s">
        <v>522</v>
      </c>
      <c r="E187" s="350" t="s">
        <v>0</v>
      </c>
      <c r="F187" s="8"/>
      <c r="G187" s="350"/>
      <c r="H187" s="350"/>
      <c r="I187" s="726" t="s">
        <v>1513</v>
      </c>
      <c r="J187" s="350" t="s">
        <v>522</v>
      </c>
      <c r="K187" s="350" t="s">
        <v>0</v>
      </c>
      <c r="L187" s="8"/>
    </row>
    <row r="188" spans="1:12" ht="14.25" customHeight="1">
      <c r="A188" s="110" t="str">
        <f>IF(C188&lt;&gt;"",VLOOKUP(C188,'dati-oggi'!$A$2:$P$338,3,0),"")</f>
        <v>F</v>
      </c>
      <c r="B188" s="110" t="str">
        <f>IF(C188&lt;&gt;"",VLOOKUP(C188,xCategoria!$B$16:$R$242,4,0),"")</f>
        <v>FD</v>
      </c>
      <c r="C188" s="568" t="s">
        <v>262</v>
      </c>
      <c r="D188" s="347" t="str">
        <f>IF(C188&lt;&gt;"",VLOOKUP(C188,xCategoria!$B$2:$L$434,4,0))</f>
        <v>FD</v>
      </c>
      <c r="E188" s="347">
        <f>IF(C188&lt;&gt;"",VLOOKUP(C188,xCategoria!$B$2:$L$434,5,0))</f>
        <v>25</v>
      </c>
      <c r="F188" s="5" t="s">
        <v>3</v>
      </c>
      <c r="G188" s="110" t="str">
        <f>IF(I188&lt;&gt;"",VLOOKUP(I188,'dati-oggi'!$A$2:$P$338,3,0),"")</f>
        <v>M</v>
      </c>
      <c r="H188" s="110" t="str">
        <f>IF(I188&lt;&gt;"",VLOOKUP(I188,xCategoria!$B$16:$R$242,4,0),"")</f>
        <v>B</v>
      </c>
      <c r="I188" s="568" t="s">
        <v>321</v>
      </c>
      <c r="J188" s="347" t="str">
        <f>IF(I188&lt;&gt;"",VLOOKUP(I188,xCategoria!$B$2:$L$434,4,0))</f>
        <v>B</v>
      </c>
      <c r="K188" s="347">
        <f>IF(I188&lt;&gt;"",VLOOKUP(I188,xCategoria!$B$2:$L$434,5,0))</f>
        <v>5</v>
      </c>
      <c r="L188" s="5" t="s">
        <v>3</v>
      </c>
    </row>
    <row r="189" spans="1:12" ht="14.25" customHeight="1">
      <c r="A189" s="110" t="str">
        <f>IF(C189&lt;&gt;"",VLOOKUP(C189,'dati-oggi'!$A$2:$P$338,3,0),"")</f>
        <v>M</v>
      </c>
      <c r="B189" s="110" t="str">
        <f>IF(C189&lt;&gt;"",VLOOKUP(C189,xCategoria!$B$16:$R$242,4,0),"")</f>
        <v>B</v>
      </c>
      <c r="C189" s="734" t="s">
        <v>879</v>
      </c>
      <c r="D189" s="347" t="str">
        <f>IF(C189&lt;&gt;"",VLOOKUP(C189,xCategoria!$B$2:$L$434,4,0))</f>
        <v>B</v>
      </c>
      <c r="E189" s="347">
        <f>IF(C189&lt;&gt;"",VLOOKUP(C189,xCategoria!$B$2:$L$434,5,0))</f>
        <v>5</v>
      </c>
      <c r="F189" s="5">
        <v>19</v>
      </c>
      <c r="G189" s="110" t="str">
        <f>IF(I189&lt;&gt;"",VLOOKUP(I189,'dati-oggi'!$A$2:$P$338,3,0),"")</f>
        <v>M</v>
      </c>
      <c r="H189" s="110" t="str">
        <f>IF(I189&lt;&gt;"",VLOOKUP(I189,xCategoria!$B$16:$R$242,4,0),"")</f>
        <v>A</v>
      </c>
      <c r="I189" s="568" t="s">
        <v>329</v>
      </c>
      <c r="J189" s="347" t="str">
        <f>IF(I189&lt;&gt;"",VLOOKUP(I189,xCategoria!$B$2:$L$434,4,0))</f>
        <v>A</v>
      </c>
      <c r="K189" s="347">
        <f>IF(I189&lt;&gt;"",VLOOKUP(I189,xCategoria!$B$2:$L$434,5,0))</f>
        <v>0</v>
      </c>
      <c r="L189" s="5">
        <v>20</v>
      </c>
    </row>
    <row r="190" spans="1:12" ht="14.25" customHeight="1">
      <c r="A190" s="110" t="str">
        <f>IF(C190&lt;&gt;"",VLOOKUP(C190,'dati-oggi'!$A$2:$P$338,3,0),"")</f>
        <v>M</v>
      </c>
      <c r="B190" s="110" t="str">
        <f>IF(C190&lt;&gt;"",VLOOKUP(C190,xCategoria!$B$16:$R$242,4,0),"")</f>
        <v>B</v>
      </c>
      <c r="C190" s="568" t="s">
        <v>292</v>
      </c>
      <c r="D190" s="347" t="str">
        <f>IF(C190&lt;&gt;"",VLOOKUP(C190,xCategoria!$B$2:$L$434,4,0))</f>
        <v>B</v>
      </c>
      <c r="E190" s="347">
        <f>IF(C190&lt;&gt;"",VLOOKUP(C190,xCategoria!$B$2:$L$434,5,0))</f>
        <v>5</v>
      </c>
      <c r="F190" s="3"/>
      <c r="G190" s="110" t="str">
        <f>IF(I190&lt;&gt;"",VLOOKUP(I190,'dati-oggi'!$A$2:$P$338,3,0),"")</f>
        <v>M</v>
      </c>
      <c r="H190" s="110" t="str">
        <f>IF(I190&lt;&gt;"",VLOOKUP(I190,xCategoria!$B$16:$R$242,4,0),"")</f>
        <v>D</v>
      </c>
      <c r="I190" s="568" t="s">
        <v>957</v>
      </c>
      <c r="J190" s="347" t="str">
        <f>IF(I190&lt;&gt;"",VLOOKUP(I190,xCategoria!$B$2:$L$434,4,0))</f>
        <v>D</v>
      </c>
      <c r="K190" s="347">
        <f>IF(I190&lt;&gt;"",VLOOKUP(I190,xCategoria!$B$2:$L$434,5,0))</f>
        <v>15</v>
      </c>
      <c r="L190" s="3"/>
    </row>
    <row r="191" spans="1:12" ht="14.25" customHeight="1">
      <c r="A191" s="4"/>
      <c r="B191" s="4"/>
      <c r="C191" s="761"/>
      <c r="D191" s="762"/>
      <c r="E191" s="762"/>
      <c r="F191" s="3"/>
      <c r="G191" s="348"/>
      <c r="H191" s="348"/>
      <c r="I191" s="761"/>
      <c r="J191" s="762"/>
      <c r="K191" s="762"/>
      <c r="L191" s="3"/>
    </row>
    <row r="192" spans="1:12" ht="14.25" customHeight="1">
      <c r="A192" s="350"/>
      <c r="B192" s="350"/>
      <c r="C192" s="726" t="s">
        <v>1513</v>
      </c>
      <c r="D192" s="350" t="s">
        <v>522</v>
      </c>
      <c r="E192" s="350" t="s">
        <v>0</v>
      </c>
      <c r="F192" s="8"/>
      <c r="G192" s="380"/>
      <c r="H192" s="380"/>
      <c r="I192" s="726" t="s">
        <v>1513</v>
      </c>
      <c r="J192" s="350" t="s">
        <v>522</v>
      </c>
      <c r="K192" s="350" t="s">
        <v>0</v>
      </c>
      <c r="L192" s="9"/>
    </row>
    <row r="193" spans="1:12" ht="14.25" customHeight="1">
      <c r="A193" s="110" t="str">
        <f>IF(C193&lt;&gt;"",VLOOKUP(C193,'dati-oggi'!$A$2:$P$338,3,0),"")</f>
        <v>M</v>
      </c>
      <c r="B193" s="110" t="str">
        <f>IF(C193&lt;&gt;"",VLOOKUP(C193,xCategoria!$B$16:$R$242,4,0),"")</f>
        <v>A</v>
      </c>
      <c r="C193" s="568" t="s">
        <v>238</v>
      </c>
      <c r="D193" s="347" t="str">
        <f>IF(C193&lt;&gt;"",VLOOKUP(C193,xCategoria!$B$2:$L$434,4,0))</f>
        <v>A</v>
      </c>
      <c r="E193" s="347">
        <f>IF(C193&lt;&gt;"",VLOOKUP(C193,xCategoria!$B$2:$L$434,5,0))</f>
        <v>0</v>
      </c>
      <c r="F193" s="5" t="s">
        <v>3</v>
      </c>
      <c r="G193" s="110" t="str">
        <f>IF(I193&lt;&gt;"",VLOOKUP(I193,'dati-oggi'!$A$2:$P$338,3,0),"")</f>
        <v>F</v>
      </c>
      <c r="H193" s="110" t="str">
        <f>IF(I193&lt;&gt;"",VLOOKUP(I193,xCategoria!$B$16:$R$242,4,0),"")</f>
        <v>FD</v>
      </c>
      <c r="I193" s="568" t="s">
        <v>972</v>
      </c>
      <c r="J193" s="347" t="str">
        <f>IF(I193&lt;&gt;"",VLOOKUP(I193,xCategoria!$B$2:$L$434,4,0))</f>
        <v>FD</v>
      </c>
      <c r="K193" s="347">
        <f>IF(I193&lt;&gt;"",VLOOKUP(I193,xCategoria!$B$2:$L$434,5,0))</f>
        <v>25</v>
      </c>
      <c r="L193" s="5" t="s">
        <v>3</v>
      </c>
    </row>
    <row r="194" spans="1:12" ht="14.25" customHeight="1">
      <c r="A194" s="110" t="str">
        <f>IF(C194&lt;&gt;"",VLOOKUP(C194,'dati-oggi'!$A$2:$P$338,3,0),"")</f>
        <v>M</v>
      </c>
      <c r="B194" s="110" t="str">
        <f>IF(C194&lt;&gt;"",VLOOKUP(C194,xCategoria!$B$16:$R$242,4,0),"")</f>
        <v>B</v>
      </c>
      <c r="C194" s="568" t="s">
        <v>880</v>
      </c>
      <c r="D194" s="347" t="str">
        <f>IF(C194&lt;&gt;"",VLOOKUP(C194,xCategoria!$B$2:$L$434,4,0))</f>
        <v>B</v>
      </c>
      <c r="E194" s="347">
        <f>IF(C194&lt;&gt;"",VLOOKUP(C194,xCategoria!$B$2:$L$434,5,0))</f>
        <v>5</v>
      </c>
      <c r="F194" s="5">
        <v>21</v>
      </c>
      <c r="G194" s="110" t="str">
        <f>IF(I194&lt;&gt;"",VLOOKUP(I194,'dati-oggi'!$A$2:$P$338,3,0),"")</f>
        <v>F</v>
      </c>
      <c r="H194" s="110" t="str">
        <f>IF(I194&lt;&gt;"",VLOOKUP(I194,xCategoria!$B$16:$R$242,4,0),"")</f>
        <v>FB</v>
      </c>
      <c r="I194" s="568" t="s">
        <v>520</v>
      </c>
      <c r="J194" s="347" t="str">
        <f>IF(I194&lt;&gt;"",VLOOKUP(I194,xCategoria!$B$2:$L$434,4,0))</f>
        <v>FB</v>
      </c>
      <c r="K194" s="347">
        <f>IF(I194&lt;&gt;"",VLOOKUP(I194,xCategoria!$B$2:$L$434,5,0))</f>
        <v>15</v>
      </c>
      <c r="L194" s="5">
        <v>22</v>
      </c>
    </row>
    <row r="195" spans="1:12" ht="14.25" customHeight="1">
      <c r="A195" s="110" t="str">
        <f>IF(C195&lt;&gt;"",VLOOKUP(C195,'dati-oggi'!$A$2:$P$338,3,0),"")</f>
        <v>M</v>
      </c>
      <c r="B195" s="110" t="str">
        <f>IF(C195&lt;&gt;"",VLOOKUP(C195,xCategoria!$B$16:$R$242,4,0),"")</f>
        <v>E</v>
      </c>
      <c r="C195" s="568" t="s">
        <v>941</v>
      </c>
      <c r="D195" s="347" t="str">
        <f>IF(C195&lt;&gt;"",VLOOKUP(C195,xCategoria!$B$2:$L$434,4,0))</f>
        <v>E</v>
      </c>
      <c r="E195" s="347">
        <f>IF(C195&lt;&gt;"",VLOOKUP(C195,xCategoria!$B$2:$L$434,5,0))</f>
        <v>20</v>
      </c>
      <c r="F195" s="3"/>
      <c r="G195" s="110" t="str">
        <f>IF(I195&lt;&gt;"",VLOOKUP(I195,'dati-oggi'!$A$2:$P$338,3,0),"")</f>
        <v>F</v>
      </c>
      <c r="H195" s="110" t="str">
        <f>IF(I195&lt;&gt;"",VLOOKUP(I195,xCategoria!$B$16:$R$242,4,0),"")</f>
        <v>FB</v>
      </c>
      <c r="I195" s="568" t="s">
        <v>333</v>
      </c>
      <c r="J195" s="347" t="str">
        <f>IF(I195&lt;&gt;"",VLOOKUP(I195,xCategoria!$B$2:$L$434,4,0))</f>
        <v>FB</v>
      </c>
      <c r="K195" s="347">
        <f>IF(I195&lt;&gt;"",VLOOKUP(I195,xCategoria!$B$2:$L$434,5,0))</f>
        <v>15</v>
      </c>
      <c r="L195" s="3"/>
    </row>
    <row r="196" spans="3:12" ht="14.25" customHeight="1">
      <c r="C196" s="761"/>
      <c r="D196" s="762"/>
      <c r="E196" s="762"/>
      <c r="F196" s="3"/>
      <c r="G196" s="4"/>
      <c r="H196" s="4"/>
      <c r="I196" s="761"/>
      <c r="J196" s="762"/>
      <c r="K196" s="762"/>
      <c r="L196" s="3"/>
    </row>
    <row r="197" spans="1:12" ht="14.25" customHeight="1">
      <c r="A197" s="380"/>
      <c r="B197" s="380"/>
      <c r="C197" s="726" t="s">
        <v>1513</v>
      </c>
      <c r="D197" s="350" t="s">
        <v>522</v>
      </c>
      <c r="E197" s="350" t="s">
        <v>0</v>
      </c>
      <c r="F197" s="350"/>
      <c r="G197" s="350"/>
      <c r="H197" s="350"/>
      <c r="I197" s="726" t="s">
        <v>1513</v>
      </c>
      <c r="J197" s="350" t="s">
        <v>522</v>
      </c>
      <c r="K197" s="350" t="s">
        <v>0</v>
      </c>
      <c r="L197" s="350"/>
    </row>
    <row r="198" spans="1:12" ht="14.25" customHeight="1">
      <c r="A198" s="110" t="str">
        <f>IF(C198&lt;&gt;"",VLOOKUP(C198,'dati-oggi'!$A$2:$P$338,3,0),"")</f>
        <v>M</v>
      </c>
      <c r="B198" s="110" t="str">
        <f>IF(C198&lt;&gt;"",VLOOKUP(C198,xCategoria!$B$16:$R$242,4,0),"")</f>
        <v>D</v>
      </c>
      <c r="C198" s="568" t="s">
        <v>145</v>
      </c>
      <c r="D198" s="347" t="str">
        <f>IF(C198&lt;&gt;"",VLOOKUP(C198,xCategoria!$B$2:$L$434,4,0))</f>
        <v>D</v>
      </c>
      <c r="E198" s="347">
        <f>IF(C198&lt;&gt;"",VLOOKUP(C198,xCategoria!$B$2:$L$434,5,0))</f>
        <v>15</v>
      </c>
      <c r="F198" s="5" t="s">
        <v>3</v>
      </c>
      <c r="G198" s="110" t="str">
        <f>IF(I198&lt;&gt;"",VLOOKUP(I198,'dati-oggi'!$A$2:$P$338,3,0),"")</f>
        <v>F</v>
      </c>
      <c r="H198" s="110" t="str">
        <f>IF(I198&lt;&gt;"",VLOOKUP(I198,xCategoria!$B$16:$R$242,4,0),"")</f>
        <v>FE</v>
      </c>
      <c r="I198" s="568" t="s">
        <v>513</v>
      </c>
      <c r="J198" s="347" t="str">
        <f>IF(I198&lt;&gt;"",VLOOKUP(I198,xCategoria!$B$2:$L$434,4,0))</f>
        <v>FE</v>
      </c>
      <c r="K198" s="347">
        <f>IF(I198&lt;&gt;"",VLOOKUP(I198,xCategoria!$B$2:$L$434,5,0))</f>
        <v>30</v>
      </c>
      <c r="L198" s="5" t="s">
        <v>3</v>
      </c>
    </row>
    <row r="199" spans="1:12" ht="14.25" customHeight="1">
      <c r="A199" s="110" t="str">
        <f>IF(C199&lt;&gt;"",VLOOKUP(C199,'dati-oggi'!$A$2:$P$338,3,0),"")</f>
        <v>M</v>
      </c>
      <c r="B199" s="110" t="str">
        <f>IF(C199&lt;&gt;"",VLOOKUP(C199,xCategoria!$B$16:$R$242,4,0),"")</f>
        <v>D</v>
      </c>
      <c r="C199" s="568" t="s">
        <v>1532</v>
      </c>
      <c r="D199" s="347" t="str">
        <f>IF(C199&lt;&gt;"",VLOOKUP(C199,xCategoria!$B$2:$L$434,4,0))</f>
        <v>D</v>
      </c>
      <c r="E199" s="347">
        <f>IF(C199&lt;&gt;"",VLOOKUP(C199,xCategoria!$B$2:$L$434,5,0))</f>
        <v>15</v>
      </c>
      <c r="F199" s="5">
        <v>23</v>
      </c>
      <c r="G199" s="110" t="str">
        <f>IF(I199&lt;&gt;"",VLOOKUP(I199,'dati-oggi'!$A$2:$P$338,3,0),"")</f>
        <v>M</v>
      </c>
      <c r="H199" s="110" t="str">
        <f>IF(I199&lt;&gt;"",VLOOKUP(I199,xCategoria!$B$16:$R$242,4,0),"")</f>
        <v>E</v>
      </c>
      <c r="I199" s="568" t="s">
        <v>1156</v>
      </c>
      <c r="J199" s="347" t="str">
        <f>IF(I199&lt;&gt;"",VLOOKUP(I199,xCategoria!$B$2:$L$434,4,0))</f>
        <v>E</v>
      </c>
      <c r="K199" s="347">
        <f>IF(I199&lt;&gt;"",VLOOKUP(I199,xCategoria!$B$2:$L$434,5,0))</f>
        <v>20</v>
      </c>
      <c r="L199" s="5">
        <v>24</v>
      </c>
    </row>
    <row r="200" spans="1:12" ht="14.25" customHeight="1">
      <c r="A200" s="110">
        <f>IF(C200&lt;&gt;"",VLOOKUP(C200,'dati-oggi'!$A$2:$P$338,3,0),"")</f>
      </c>
      <c r="B200" s="110"/>
      <c r="C200" s="568"/>
      <c r="D200" s="347" t="b">
        <f>IF(C200&lt;&gt;"",VLOOKUP(C200,xCategoria!$B$2:$L$434,4,0))</f>
        <v>0</v>
      </c>
      <c r="E200" s="347" t="b">
        <f>IF(C200&lt;&gt;"",VLOOKUP(C200,xCategoria!$B$2:$L$434,5,0))</f>
        <v>0</v>
      </c>
      <c r="F200" s="3"/>
      <c r="G200" s="110" t="str">
        <f>IF(I200&lt;&gt;"",VLOOKUP(I200,'dati-oggi'!$A$2:$P$338,3,0),"")</f>
        <v>M</v>
      </c>
      <c r="H200" s="110" t="str">
        <f>IF(I200&lt;&gt;"",VLOOKUP(I200,xCategoria!$B$16:$R$242,4,0),"")</f>
        <v>D</v>
      </c>
      <c r="I200" s="568" t="s">
        <v>437</v>
      </c>
      <c r="J200" s="347" t="str">
        <f>IF(I200&lt;&gt;"",VLOOKUP(I200,xCategoria!$B$2:$L$434,4,0))</f>
        <v>D</v>
      </c>
      <c r="K200" s="347">
        <f>IF(I200&lt;&gt;"",VLOOKUP(I200,xCategoria!$B$2:$L$434,5,0))</f>
        <v>15</v>
      </c>
      <c r="L200" s="3"/>
    </row>
  </sheetData>
  <sheetProtection selectLockedCells="1" selectUnlockedCells="1"/>
  <mergeCells count="48">
    <mergeCell ref="C11:E11"/>
    <mergeCell ref="I2:K2"/>
    <mergeCell ref="C76:E76"/>
    <mergeCell ref="I39:K39"/>
    <mergeCell ref="I11:K11"/>
    <mergeCell ref="I20:K20"/>
    <mergeCell ref="I95:K95"/>
    <mergeCell ref="I67:K67"/>
    <mergeCell ref="I85:K85"/>
    <mergeCell ref="C85:E85"/>
    <mergeCell ref="I29:K29"/>
    <mergeCell ref="C29:E29"/>
    <mergeCell ref="I57:K57"/>
    <mergeCell ref="C57:E57"/>
    <mergeCell ref="I104:K104"/>
    <mergeCell ref="C39:E39"/>
    <mergeCell ref="I48:K48"/>
    <mergeCell ref="C2:E2"/>
    <mergeCell ref="I76:K76"/>
    <mergeCell ref="C67:E67"/>
    <mergeCell ref="C48:E48"/>
    <mergeCell ref="C20:E20"/>
    <mergeCell ref="C104:E104"/>
    <mergeCell ref="C95:E95"/>
    <mergeCell ref="C141:E141"/>
    <mergeCell ref="I141:K141"/>
    <mergeCell ref="C146:E146"/>
    <mergeCell ref="I146:K146"/>
    <mergeCell ref="C151:E151"/>
    <mergeCell ref="I151:K151"/>
    <mergeCell ref="C156:E156"/>
    <mergeCell ref="I156:K156"/>
    <mergeCell ref="C161:E161"/>
    <mergeCell ref="I161:K161"/>
    <mergeCell ref="C166:E166"/>
    <mergeCell ref="I166:K166"/>
    <mergeCell ref="C171:E171"/>
    <mergeCell ref="I171:K171"/>
    <mergeCell ref="C176:E176"/>
    <mergeCell ref="I176:K176"/>
    <mergeCell ref="C181:E181"/>
    <mergeCell ref="I181:K181"/>
    <mergeCell ref="C186:E186"/>
    <mergeCell ref="I186:K186"/>
    <mergeCell ref="C191:E191"/>
    <mergeCell ref="I191:K191"/>
    <mergeCell ref="C196:E196"/>
    <mergeCell ref="I196:K196"/>
  </mergeCells>
  <printOptions horizontalCentered="1" verticalCentered="1"/>
  <pageMargins left="0" right="0" top="0.5511811023622047" bottom="0.35433070866141736" header="0.31496062992125984" footer="0.11811023622047245"/>
  <pageSetup fitToHeight="0" horizontalDpi="300" verticalDpi="300" orientation="portrait" paperSize="9" scale="135" r:id="rId2"/>
  <headerFooter alignWithMargins="0">
    <oddHeader>&amp;C2016  "TRIS  DEL
 GIOVEDI' -   al  BRUNSWICK"</oddHeader>
    <oddFooter>&amp;LSingolo Qualificazioni&amp;CGiovedì 1 dicembre 2016</oddFooter>
  </headerFooter>
  <rowBreaks count="1" manualBreakCount="1">
    <brk id="13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1"/>
  <sheetViews>
    <sheetView zoomScalePageLayoutView="0" workbookViewId="0" topLeftCell="A97">
      <selection activeCell="A100" sqref="A100"/>
    </sheetView>
  </sheetViews>
  <sheetFormatPr defaultColWidth="7.7109375" defaultRowHeight="13.5" customHeight="1"/>
  <cols>
    <col min="1" max="1" width="21.8515625" style="422" bestFit="1" customWidth="1"/>
    <col min="2" max="2" width="16.421875" style="0" bestFit="1" customWidth="1"/>
    <col min="3" max="3" width="3.8515625" style="0" bestFit="1" customWidth="1"/>
    <col min="4" max="4" width="7.00390625" style="0" bestFit="1" customWidth="1"/>
    <col min="5" max="6" width="4.00390625" style="0" bestFit="1" customWidth="1"/>
    <col min="7" max="7" width="3.57421875" style="0" bestFit="1" customWidth="1"/>
    <col min="8" max="9" width="5.00390625" style="0" bestFit="1" customWidth="1"/>
    <col min="10" max="10" width="6.140625" style="0" bestFit="1" customWidth="1"/>
    <col min="11" max="11" width="6.57421875" style="0" bestFit="1" customWidth="1"/>
    <col min="12" max="12" width="6.140625" style="0" bestFit="1" customWidth="1"/>
    <col min="13" max="13" width="6.57421875" style="0" bestFit="1" customWidth="1"/>
    <col min="14" max="14" width="6.00390625" style="0" bestFit="1" customWidth="1"/>
    <col min="15" max="15" width="7.421875" style="0" bestFit="1" customWidth="1"/>
    <col min="16" max="16" width="4.140625" style="0" bestFit="1" customWidth="1"/>
    <col min="17" max="17" width="7.7109375" style="351" customWidth="1"/>
    <col min="18" max="18" width="12.421875" style="351" customWidth="1"/>
    <col min="19" max="19" width="7.7109375" style="351" customWidth="1"/>
    <col min="20" max="20" width="9.421875" style="351" customWidth="1"/>
    <col min="21" max="21" width="11.00390625" style="351" customWidth="1"/>
    <col min="22" max="22" width="19.28125" style="351" customWidth="1"/>
    <col min="23" max="16384" width="7.7109375" style="351" customWidth="1"/>
  </cols>
  <sheetData>
    <row r="1" spans="1:16" ht="13.5" customHeight="1">
      <c r="A1" s="114" t="s">
        <v>122</v>
      </c>
      <c r="B1" s="114" t="s">
        <v>123</v>
      </c>
      <c r="C1" s="114" t="s">
        <v>124</v>
      </c>
      <c r="D1" s="114" t="s">
        <v>125</v>
      </c>
      <c r="E1" s="114" t="s">
        <v>126</v>
      </c>
      <c r="F1" s="114" t="s">
        <v>25</v>
      </c>
      <c r="G1" s="114" t="s">
        <v>127</v>
      </c>
      <c r="H1" s="114" t="s">
        <v>128</v>
      </c>
      <c r="I1" s="114" t="s">
        <v>129</v>
      </c>
      <c r="J1" s="114" t="s">
        <v>130</v>
      </c>
      <c r="K1" s="114" t="s">
        <v>131</v>
      </c>
      <c r="L1" s="114" t="s">
        <v>132</v>
      </c>
      <c r="M1" s="114" t="s">
        <v>133</v>
      </c>
      <c r="N1" s="114" t="s">
        <v>134</v>
      </c>
      <c r="O1" s="114" t="s">
        <v>135</v>
      </c>
      <c r="P1" s="114" t="s">
        <v>136</v>
      </c>
    </row>
    <row r="2" spans="1:16" ht="13.5" customHeight="1" thickBot="1">
      <c r="A2" s="417" t="s">
        <v>294</v>
      </c>
      <c r="B2" s="417" t="s">
        <v>435</v>
      </c>
      <c r="C2" s="417" t="s">
        <v>138</v>
      </c>
      <c r="D2" s="417" t="s">
        <v>993</v>
      </c>
      <c r="E2" s="425" t="s">
        <v>140</v>
      </c>
      <c r="F2" s="424">
        <v>5</v>
      </c>
      <c r="G2" s="418">
        <v>36</v>
      </c>
      <c r="H2" s="423">
        <v>187</v>
      </c>
      <c r="I2" s="416">
        <v>0</v>
      </c>
      <c r="J2" s="416">
        <v>0</v>
      </c>
      <c r="K2" s="416">
        <v>0</v>
      </c>
      <c r="L2" s="416">
        <v>0</v>
      </c>
      <c r="M2" s="416">
        <v>0</v>
      </c>
      <c r="N2" s="416">
        <v>0</v>
      </c>
      <c r="O2" s="416">
        <v>0</v>
      </c>
      <c r="P2" s="424">
        <v>10</v>
      </c>
    </row>
    <row r="3" spans="1:22" ht="13.5" customHeight="1" thickBot="1" thickTop="1">
      <c r="A3" s="417" t="s">
        <v>987</v>
      </c>
      <c r="B3" s="417" t="s">
        <v>435</v>
      </c>
      <c r="C3" s="417" t="s">
        <v>138</v>
      </c>
      <c r="D3" s="417" t="s">
        <v>988</v>
      </c>
      <c r="E3" s="427" t="s">
        <v>144</v>
      </c>
      <c r="F3" s="424">
        <v>15</v>
      </c>
      <c r="G3" s="418">
        <v>24</v>
      </c>
      <c r="H3" s="423">
        <v>173</v>
      </c>
      <c r="I3" s="416">
        <v>0</v>
      </c>
      <c r="J3" s="416">
        <v>0</v>
      </c>
      <c r="K3" s="416">
        <v>0</v>
      </c>
      <c r="L3" s="416">
        <v>0</v>
      </c>
      <c r="M3" s="416">
        <v>0</v>
      </c>
      <c r="N3" s="416">
        <v>0</v>
      </c>
      <c r="O3" s="416">
        <v>0</v>
      </c>
      <c r="P3" s="424">
        <v>25</v>
      </c>
      <c r="R3" s="792" t="s">
        <v>898</v>
      </c>
      <c r="S3" s="792"/>
      <c r="T3" s="806" t="s">
        <v>1405</v>
      </c>
      <c r="U3" s="807">
        <v>42691</v>
      </c>
      <c r="V3" s="807"/>
    </row>
    <row r="4" spans="1:22" ht="13.5" customHeight="1" thickBot="1" thickTop="1">
      <c r="A4" s="417" t="s">
        <v>991</v>
      </c>
      <c r="B4" s="417" t="s">
        <v>435</v>
      </c>
      <c r="C4" s="417" t="s">
        <v>138</v>
      </c>
      <c r="D4" s="417" t="s">
        <v>992</v>
      </c>
      <c r="E4" s="428" t="s">
        <v>147</v>
      </c>
      <c r="F4" s="424">
        <v>10</v>
      </c>
      <c r="G4" s="418">
        <v>21</v>
      </c>
      <c r="H4" s="423">
        <v>180</v>
      </c>
      <c r="I4" s="416">
        <v>0</v>
      </c>
      <c r="J4" s="416">
        <v>0</v>
      </c>
      <c r="K4" s="416">
        <v>0</v>
      </c>
      <c r="L4" s="416">
        <v>0</v>
      </c>
      <c r="M4" s="416">
        <v>0</v>
      </c>
      <c r="N4" s="416">
        <v>0</v>
      </c>
      <c r="O4" s="416">
        <v>0</v>
      </c>
      <c r="P4" s="424">
        <v>25</v>
      </c>
      <c r="R4" s="792"/>
      <c r="S4" s="792"/>
      <c r="T4" s="806"/>
      <c r="U4" s="807"/>
      <c r="V4" s="807"/>
    </row>
    <row r="5" spans="1:22" ht="13.5" customHeight="1" thickBot="1" thickTop="1">
      <c r="A5" s="417" t="s">
        <v>994</v>
      </c>
      <c r="B5" s="417" t="s">
        <v>435</v>
      </c>
      <c r="C5" s="417" t="s">
        <v>142</v>
      </c>
      <c r="D5" s="417" t="s">
        <v>995</v>
      </c>
      <c r="E5" s="429" t="s">
        <v>144</v>
      </c>
      <c r="F5" s="424">
        <v>25</v>
      </c>
      <c r="G5" s="418">
        <v>21</v>
      </c>
      <c r="H5" s="423">
        <v>158</v>
      </c>
      <c r="I5" s="416">
        <v>0</v>
      </c>
      <c r="J5" s="416">
        <v>0</v>
      </c>
      <c r="K5" s="416">
        <v>0</v>
      </c>
      <c r="L5" s="416">
        <v>0</v>
      </c>
      <c r="M5" s="416">
        <v>0</v>
      </c>
      <c r="N5" s="416">
        <v>0</v>
      </c>
      <c r="O5" s="416">
        <v>0</v>
      </c>
      <c r="P5" s="424">
        <v>35</v>
      </c>
      <c r="R5" s="808"/>
      <c r="S5" s="808"/>
      <c r="T5" s="492" t="s">
        <v>3</v>
      </c>
      <c r="U5" s="808"/>
      <c r="V5" s="808"/>
    </row>
    <row r="6" spans="1:22" ht="13.5" customHeight="1" thickBot="1" thickTop="1">
      <c r="A6" s="417" t="s">
        <v>985</v>
      </c>
      <c r="B6" s="417" t="s">
        <v>435</v>
      </c>
      <c r="C6" s="417" t="s">
        <v>138</v>
      </c>
      <c r="D6" s="417" t="s">
        <v>986</v>
      </c>
      <c r="E6" s="425" t="s">
        <v>140</v>
      </c>
      <c r="F6" s="424">
        <v>5</v>
      </c>
      <c r="G6" s="418">
        <v>27</v>
      </c>
      <c r="H6" s="423">
        <v>187</v>
      </c>
      <c r="I6" s="416">
        <v>0</v>
      </c>
      <c r="J6" s="416">
        <v>0</v>
      </c>
      <c r="K6" s="416">
        <v>0</v>
      </c>
      <c r="L6" s="416">
        <v>0</v>
      </c>
      <c r="M6" s="416">
        <v>0</v>
      </c>
      <c r="N6" s="416">
        <v>0</v>
      </c>
      <c r="O6" s="416">
        <v>0</v>
      </c>
      <c r="P6" s="424">
        <v>10</v>
      </c>
      <c r="R6" s="809" t="s">
        <v>1421</v>
      </c>
      <c r="S6" s="809"/>
      <c r="T6" s="581" t="s">
        <v>803</v>
      </c>
      <c r="U6" s="810" t="s">
        <v>1418</v>
      </c>
      <c r="V6" s="810"/>
    </row>
    <row r="7" spans="1:22" ht="13.5" customHeight="1" thickBot="1" thickTop="1">
      <c r="A7" s="440" t="s">
        <v>965</v>
      </c>
      <c r="B7" s="417" t="s">
        <v>512</v>
      </c>
      <c r="C7" s="417" t="s">
        <v>142</v>
      </c>
      <c r="D7" s="417" t="s">
        <v>966</v>
      </c>
      <c r="E7" s="429" t="s">
        <v>144</v>
      </c>
      <c r="F7" s="424">
        <v>25</v>
      </c>
      <c r="G7" s="418">
        <v>12</v>
      </c>
      <c r="H7" s="423">
        <v>158</v>
      </c>
      <c r="I7" s="416">
        <v>0</v>
      </c>
      <c r="J7" s="416">
        <v>0</v>
      </c>
      <c r="K7" s="416">
        <v>0</v>
      </c>
      <c r="L7" s="416">
        <v>0</v>
      </c>
      <c r="M7" s="416">
        <v>0</v>
      </c>
      <c r="N7" s="416">
        <v>0</v>
      </c>
      <c r="O7" s="416">
        <v>0</v>
      </c>
      <c r="P7" s="424">
        <v>35</v>
      </c>
      <c r="R7" s="810" t="s">
        <v>1420</v>
      </c>
      <c r="S7" s="810"/>
      <c r="T7" s="581" t="s">
        <v>792</v>
      </c>
      <c r="U7" s="811" t="s">
        <v>1417</v>
      </c>
      <c r="V7" s="811"/>
    </row>
    <row r="8" spans="1:22" ht="13.5" customHeight="1" thickBot="1" thickTop="1">
      <c r="A8" s="440" t="s">
        <v>1156</v>
      </c>
      <c r="B8" s="417" t="s">
        <v>512</v>
      </c>
      <c r="C8" s="417" t="s">
        <v>138</v>
      </c>
      <c r="D8" s="417"/>
      <c r="E8" s="427" t="s">
        <v>144</v>
      </c>
      <c r="F8" s="424">
        <v>15</v>
      </c>
      <c r="G8" s="418">
        <v>24</v>
      </c>
      <c r="H8" s="423">
        <v>173</v>
      </c>
      <c r="I8" s="416">
        <v>0</v>
      </c>
      <c r="J8" s="416">
        <v>0</v>
      </c>
      <c r="K8" s="416">
        <v>0</v>
      </c>
      <c r="L8" s="416">
        <v>0</v>
      </c>
      <c r="M8" s="416">
        <v>0</v>
      </c>
      <c r="N8" s="416">
        <v>0</v>
      </c>
      <c r="O8" s="416">
        <v>0</v>
      </c>
      <c r="P8" s="424">
        <v>25</v>
      </c>
      <c r="R8" s="810" t="s">
        <v>1415</v>
      </c>
      <c r="S8" s="810"/>
      <c r="T8" s="581" t="s">
        <v>793</v>
      </c>
      <c r="U8" s="811" t="s">
        <v>1430</v>
      </c>
      <c r="V8" s="811"/>
    </row>
    <row r="9" spans="1:22" ht="13.5" customHeight="1" thickBot="1" thickTop="1">
      <c r="A9" s="440" t="s">
        <v>437</v>
      </c>
      <c r="B9" s="417" t="s">
        <v>512</v>
      </c>
      <c r="C9" s="417" t="s">
        <v>138</v>
      </c>
      <c r="D9" s="417" t="s">
        <v>438</v>
      </c>
      <c r="E9" s="427" t="s">
        <v>144</v>
      </c>
      <c r="F9" s="424">
        <v>15</v>
      </c>
      <c r="G9" s="418">
        <v>93</v>
      </c>
      <c r="H9" s="423">
        <v>173</v>
      </c>
      <c r="I9" s="416">
        <v>0</v>
      </c>
      <c r="J9" s="416">
        <v>0</v>
      </c>
      <c r="K9" s="416">
        <v>0</v>
      </c>
      <c r="L9" s="416">
        <v>0</v>
      </c>
      <c r="M9" s="416">
        <v>0</v>
      </c>
      <c r="N9" s="416">
        <v>0</v>
      </c>
      <c r="O9" s="416">
        <v>0</v>
      </c>
      <c r="P9" s="424">
        <v>25</v>
      </c>
      <c r="R9" s="810" t="s">
        <v>1426</v>
      </c>
      <c r="S9" s="810"/>
      <c r="T9" s="581" t="s">
        <v>794</v>
      </c>
      <c r="U9" s="809" t="s">
        <v>1431</v>
      </c>
      <c r="V9" s="809"/>
    </row>
    <row r="10" spans="1:22" ht="13.5" customHeight="1" thickBot="1" thickTop="1">
      <c r="A10" s="440" t="s">
        <v>298</v>
      </c>
      <c r="B10" s="417" t="s">
        <v>512</v>
      </c>
      <c r="C10" s="417" t="s">
        <v>138</v>
      </c>
      <c r="D10" s="417" t="s">
        <v>299</v>
      </c>
      <c r="E10" s="427" t="s">
        <v>144</v>
      </c>
      <c r="F10" s="424">
        <v>15</v>
      </c>
      <c r="G10" s="418">
        <v>39</v>
      </c>
      <c r="H10" s="423">
        <v>173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  <c r="N10" s="416">
        <v>0</v>
      </c>
      <c r="O10" s="416">
        <v>0</v>
      </c>
      <c r="P10" s="424">
        <v>25</v>
      </c>
      <c r="R10" s="810" t="s">
        <v>1427</v>
      </c>
      <c r="S10" s="810"/>
      <c r="T10" s="581" t="s">
        <v>795</v>
      </c>
      <c r="U10" s="812" t="s">
        <v>1428</v>
      </c>
      <c r="V10" s="812"/>
    </row>
    <row r="11" spans="1:22" ht="13.5" customHeight="1" thickBot="1" thickTop="1">
      <c r="A11" s="440" t="s">
        <v>453</v>
      </c>
      <c r="B11" s="417" t="s">
        <v>512</v>
      </c>
      <c r="C11" s="417" t="s">
        <v>138</v>
      </c>
      <c r="D11" s="417" t="s">
        <v>454</v>
      </c>
      <c r="E11" s="427" t="s">
        <v>144</v>
      </c>
      <c r="F11" s="424">
        <v>15</v>
      </c>
      <c r="G11" s="418">
        <v>6</v>
      </c>
      <c r="H11" s="423">
        <v>173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24">
        <v>25</v>
      </c>
      <c r="R11" s="810" t="s">
        <v>1424</v>
      </c>
      <c r="S11" s="810"/>
      <c r="T11" s="601" t="s">
        <v>796</v>
      </c>
      <c r="U11" s="809" t="s">
        <v>1414</v>
      </c>
      <c r="V11" s="809"/>
    </row>
    <row r="12" spans="1:22" ht="13.5" customHeight="1" thickBot="1" thickTop="1">
      <c r="A12" s="440" t="s">
        <v>513</v>
      </c>
      <c r="B12" s="417" t="s">
        <v>512</v>
      </c>
      <c r="C12" s="417" t="s">
        <v>142</v>
      </c>
      <c r="D12" s="417" t="s">
        <v>514</v>
      </c>
      <c r="E12" s="429" t="s">
        <v>148</v>
      </c>
      <c r="F12" s="424">
        <v>30</v>
      </c>
      <c r="G12" s="418">
        <v>60</v>
      </c>
      <c r="H12" s="423">
        <v>151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24">
        <v>35</v>
      </c>
      <c r="R12" s="809" t="s">
        <v>1416</v>
      </c>
      <c r="S12" s="809"/>
      <c r="T12" s="489" t="s">
        <v>797</v>
      </c>
      <c r="U12" s="809" t="s">
        <v>1429</v>
      </c>
      <c r="V12" s="809"/>
    </row>
    <row r="13" spans="1:22" ht="13.5" customHeight="1" thickBot="1" thickTop="1">
      <c r="A13" s="456" t="s">
        <v>906</v>
      </c>
      <c r="B13" s="417" t="s">
        <v>512</v>
      </c>
      <c r="C13" s="417" t="s">
        <v>142</v>
      </c>
      <c r="D13" s="417" t="s">
        <v>907</v>
      </c>
      <c r="E13" s="429" t="s">
        <v>148</v>
      </c>
      <c r="F13" s="424">
        <v>30</v>
      </c>
      <c r="G13" s="418">
        <v>24</v>
      </c>
      <c r="H13" s="423">
        <v>151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6">
        <v>0</v>
      </c>
      <c r="P13" s="424">
        <v>35</v>
      </c>
      <c r="R13" s="811" t="s">
        <v>1409</v>
      </c>
      <c r="S13" s="811"/>
      <c r="T13" s="491" t="s">
        <v>798</v>
      </c>
      <c r="U13" s="810" t="s">
        <v>1419</v>
      </c>
      <c r="V13" s="810"/>
    </row>
    <row r="14" spans="1:22" ht="13.5" customHeight="1" thickBot="1" thickTop="1">
      <c r="A14" s="440" t="s">
        <v>881</v>
      </c>
      <c r="B14" s="417" t="s">
        <v>512</v>
      </c>
      <c r="C14" s="417" t="s">
        <v>138</v>
      </c>
      <c r="D14" s="417" t="s">
        <v>882</v>
      </c>
      <c r="E14" s="428" t="s">
        <v>147</v>
      </c>
      <c r="F14" s="424">
        <v>10</v>
      </c>
      <c r="G14" s="418">
        <v>54</v>
      </c>
      <c r="H14" s="423">
        <v>180</v>
      </c>
      <c r="I14" s="416">
        <v>0</v>
      </c>
      <c r="J14" s="416">
        <v>0</v>
      </c>
      <c r="K14" s="416">
        <v>0</v>
      </c>
      <c r="L14" s="416">
        <v>0</v>
      </c>
      <c r="M14" s="416">
        <v>0</v>
      </c>
      <c r="N14" s="416">
        <v>0</v>
      </c>
      <c r="O14" s="416">
        <v>0</v>
      </c>
      <c r="P14" s="424">
        <v>25</v>
      </c>
      <c r="R14" s="809" t="s">
        <v>1410</v>
      </c>
      <c r="S14" s="809"/>
      <c r="T14" s="491" t="s">
        <v>799</v>
      </c>
      <c r="U14" s="813" t="s">
        <v>1412</v>
      </c>
      <c r="V14" s="813"/>
    </row>
    <row r="15" spans="1:22" ht="13.5" customHeight="1" thickBot="1" thickTop="1">
      <c r="A15" s="440" t="s">
        <v>159</v>
      </c>
      <c r="B15" s="417" t="s">
        <v>861</v>
      </c>
      <c r="C15" s="417" t="s">
        <v>138</v>
      </c>
      <c r="D15" s="417" t="s">
        <v>160</v>
      </c>
      <c r="E15" s="428" t="s">
        <v>147</v>
      </c>
      <c r="F15" s="424">
        <v>10</v>
      </c>
      <c r="G15" s="418">
        <v>33</v>
      </c>
      <c r="H15" s="423">
        <v>180</v>
      </c>
      <c r="I15" s="416">
        <v>0</v>
      </c>
      <c r="J15" s="416">
        <v>0</v>
      </c>
      <c r="K15" s="416">
        <v>0</v>
      </c>
      <c r="L15" s="416">
        <v>0</v>
      </c>
      <c r="M15" s="416">
        <v>0</v>
      </c>
      <c r="N15" s="416">
        <v>0</v>
      </c>
      <c r="O15" s="416">
        <v>0</v>
      </c>
      <c r="P15" s="424">
        <v>25</v>
      </c>
      <c r="R15" s="812" t="s">
        <v>1423</v>
      </c>
      <c r="S15" s="812"/>
      <c r="T15" s="491" t="s">
        <v>800</v>
      </c>
      <c r="U15" s="810" t="s">
        <v>1425</v>
      </c>
      <c r="V15" s="810"/>
    </row>
    <row r="16" spans="1:22" ht="13.5" customHeight="1" thickBot="1" thickTop="1">
      <c r="A16" s="440" t="s">
        <v>161</v>
      </c>
      <c r="B16" s="417" t="s">
        <v>861</v>
      </c>
      <c r="C16" s="417" t="s">
        <v>138</v>
      </c>
      <c r="D16" s="417" t="s">
        <v>162</v>
      </c>
      <c r="E16" s="430" t="s">
        <v>998</v>
      </c>
      <c r="F16" s="424">
        <v>0</v>
      </c>
      <c r="G16" s="418">
        <v>72</v>
      </c>
      <c r="H16" s="423">
        <v>195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</v>
      </c>
      <c r="O16" s="416">
        <v>0</v>
      </c>
      <c r="P16" s="424">
        <v>10</v>
      </c>
      <c r="R16" s="812" t="s">
        <v>1413</v>
      </c>
      <c r="S16" s="812"/>
      <c r="T16" s="491" t="s">
        <v>801</v>
      </c>
      <c r="U16" s="811" t="s">
        <v>1411</v>
      </c>
      <c r="V16" s="811"/>
    </row>
    <row r="17" spans="1:22" ht="13.5" customHeight="1" thickBot="1" thickTop="1">
      <c r="A17" s="440" t="s">
        <v>163</v>
      </c>
      <c r="B17" s="417" t="s">
        <v>861</v>
      </c>
      <c r="C17" s="417" t="s">
        <v>138</v>
      </c>
      <c r="D17" s="417" t="s">
        <v>164</v>
      </c>
      <c r="E17" s="430" t="s">
        <v>998</v>
      </c>
      <c r="F17" s="424">
        <v>0</v>
      </c>
      <c r="G17" s="418">
        <v>69</v>
      </c>
      <c r="H17" s="423">
        <v>195</v>
      </c>
      <c r="I17" s="416">
        <v>0</v>
      </c>
      <c r="J17" s="416">
        <v>0</v>
      </c>
      <c r="K17" s="416">
        <v>0</v>
      </c>
      <c r="L17" s="416">
        <v>0</v>
      </c>
      <c r="M17" s="416">
        <v>0</v>
      </c>
      <c r="N17" s="416">
        <v>0</v>
      </c>
      <c r="O17" s="416">
        <v>0</v>
      </c>
      <c r="P17" s="424">
        <v>10</v>
      </c>
      <c r="R17" s="813" t="s">
        <v>1432</v>
      </c>
      <c r="S17" s="813"/>
      <c r="T17" s="491" t="s">
        <v>802</v>
      </c>
      <c r="U17" s="810" t="s">
        <v>1422</v>
      </c>
      <c r="V17" s="810"/>
    </row>
    <row r="18" spans="1:16" ht="13.5" customHeight="1" thickTop="1">
      <c r="A18" s="440" t="s">
        <v>165</v>
      </c>
      <c r="B18" s="417" t="s">
        <v>861</v>
      </c>
      <c r="C18" s="417" t="s">
        <v>138</v>
      </c>
      <c r="D18" s="417" t="s">
        <v>166</v>
      </c>
      <c r="E18" s="425" t="s">
        <v>140</v>
      </c>
      <c r="F18" s="424">
        <v>5</v>
      </c>
      <c r="G18" s="418">
        <v>24</v>
      </c>
      <c r="H18" s="423">
        <v>187</v>
      </c>
      <c r="I18" s="416">
        <v>0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0</v>
      </c>
      <c r="P18" s="424">
        <v>10</v>
      </c>
    </row>
    <row r="19" spans="1:16" ht="13.5" customHeight="1" thickBot="1">
      <c r="A19" s="440" t="s">
        <v>338</v>
      </c>
      <c r="B19" s="417" t="s">
        <v>861</v>
      </c>
      <c r="C19" s="417" t="s">
        <v>142</v>
      </c>
      <c r="D19" s="417" t="s">
        <v>339</v>
      </c>
      <c r="E19" s="426" t="s">
        <v>147</v>
      </c>
      <c r="F19" s="424">
        <v>20</v>
      </c>
      <c r="G19" s="418">
        <v>51</v>
      </c>
      <c r="H19" s="423">
        <v>166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24">
        <v>35</v>
      </c>
    </row>
    <row r="20" spans="1:19" ht="13.5" customHeight="1" thickBot="1" thickTop="1">
      <c r="A20" s="440" t="s">
        <v>167</v>
      </c>
      <c r="B20" s="417" t="s">
        <v>120</v>
      </c>
      <c r="C20" s="417" t="s">
        <v>142</v>
      </c>
      <c r="D20" s="417" t="s">
        <v>168</v>
      </c>
      <c r="E20" s="429" t="s">
        <v>144</v>
      </c>
      <c r="F20" s="424">
        <v>25</v>
      </c>
      <c r="G20" s="418">
        <v>36</v>
      </c>
      <c r="H20" s="423">
        <v>158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24">
        <v>35</v>
      </c>
      <c r="R20" s="811"/>
      <c r="S20" s="811"/>
    </row>
    <row r="21" spans="1:16" ht="13.5" customHeight="1" thickTop="1">
      <c r="A21" s="440" t="s">
        <v>447</v>
      </c>
      <c r="B21" s="417" t="s">
        <v>861</v>
      </c>
      <c r="C21" s="417" t="s">
        <v>138</v>
      </c>
      <c r="D21" s="417" t="s">
        <v>448</v>
      </c>
      <c r="E21" s="425" t="s">
        <v>140</v>
      </c>
      <c r="F21" s="424">
        <v>5</v>
      </c>
      <c r="G21" s="418">
        <v>15</v>
      </c>
      <c r="H21" s="423">
        <v>187</v>
      </c>
      <c r="I21" s="416">
        <v>0</v>
      </c>
      <c r="J21" s="416">
        <v>0</v>
      </c>
      <c r="K21" s="416">
        <v>0</v>
      </c>
      <c r="L21" s="416">
        <v>0</v>
      </c>
      <c r="M21" s="416">
        <v>0</v>
      </c>
      <c r="N21" s="416">
        <v>0</v>
      </c>
      <c r="O21" s="416">
        <v>0</v>
      </c>
      <c r="P21" s="424">
        <v>10</v>
      </c>
    </row>
    <row r="22" spans="1:16" ht="13.5" customHeight="1">
      <c r="A22" s="440" t="s">
        <v>1396</v>
      </c>
      <c r="B22" s="417"/>
      <c r="C22" s="417" t="s">
        <v>138</v>
      </c>
      <c r="D22" s="417"/>
      <c r="E22" s="425" t="s">
        <v>140</v>
      </c>
      <c r="F22" s="424">
        <v>5</v>
      </c>
      <c r="G22" s="418"/>
      <c r="H22" s="423"/>
      <c r="I22" s="416"/>
      <c r="J22" s="416"/>
      <c r="K22" s="416"/>
      <c r="L22" s="416"/>
      <c r="M22" s="416"/>
      <c r="N22" s="416"/>
      <c r="O22" s="416"/>
      <c r="P22" s="424"/>
    </row>
    <row r="23" spans="1:16" ht="13.5" customHeight="1">
      <c r="A23" s="440" t="s">
        <v>153</v>
      </c>
      <c r="B23" s="417" t="s">
        <v>120</v>
      </c>
      <c r="C23" s="417" t="s">
        <v>138</v>
      </c>
      <c r="D23" s="417" t="s">
        <v>154</v>
      </c>
      <c r="E23" s="428" t="s">
        <v>147</v>
      </c>
      <c r="F23" s="424">
        <v>10</v>
      </c>
      <c r="G23" s="418">
        <v>99</v>
      </c>
      <c r="H23" s="423">
        <v>180</v>
      </c>
      <c r="I23" s="416">
        <v>0</v>
      </c>
      <c r="J23" s="416">
        <v>0</v>
      </c>
      <c r="K23" s="416">
        <v>0</v>
      </c>
      <c r="L23" s="416">
        <v>0</v>
      </c>
      <c r="M23" s="416">
        <v>0</v>
      </c>
      <c r="N23" s="416">
        <v>0</v>
      </c>
      <c r="O23" s="416">
        <v>0</v>
      </c>
      <c r="P23" s="424">
        <v>25</v>
      </c>
    </row>
    <row r="24" spans="1:16" ht="13.5" customHeight="1">
      <c r="A24" s="440" t="s">
        <v>891</v>
      </c>
      <c r="B24" s="417" t="s">
        <v>120</v>
      </c>
      <c r="C24" s="417" t="s">
        <v>138</v>
      </c>
      <c r="D24" s="417" t="s">
        <v>895</v>
      </c>
      <c r="E24" s="431" t="s">
        <v>148</v>
      </c>
      <c r="F24" s="424">
        <v>20</v>
      </c>
      <c r="G24" s="418">
        <v>69</v>
      </c>
      <c r="H24" s="423">
        <v>166</v>
      </c>
      <c r="I24" s="416">
        <v>0</v>
      </c>
      <c r="J24" s="416">
        <v>0</v>
      </c>
      <c r="K24" s="416">
        <v>0</v>
      </c>
      <c r="L24" s="416">
        <v>0</v>
      </c>
      <c r="M24" s="416">
        <v>0</v>
      </c>
      <c r="N24" s="416">
        <v>0</v>
      </c>
      <c r="O24" s="416">
        <v>0</v>
      </c>
      <c r="P24" s="424">
        <v>25</v>
      </c>
    </row>
    <row r="25" spans="1:16" ht="13.5" customHeight="1">
      <c r="A25" s="457" t="s">
        <v>996</v>
      </c>
      <c r="B25" s="445" t="s">
        <v>120</v>
      </c>
      <c r="C25" s="445" t="s">
        <v>142</v>
      </c>
      <c r="D25" s="445" t="s">
        <v>435</v>
      </c>
      <c r="E25" s="426" t="s">
        <v>147</v>
      </c>
      <c r="F25" s="443">
        <v>20</v>
      </c>
      <c r="G25" s="446">
        <v>84</v>
      </c>
      <c r="H25" s="444">
        <v>166</v>
      </c>
      <c r="I25" s="416">
        <v>0</v>
      </c>
      <c r="J25" s="416">
        <v>0</v>
      </c>
      <c r="K25" s="416">
        <v>0</v>
      </c>
      <c r="L25" s="416">
        <v>0</v>
      </c>
      <c r="M25" s="416">
        <v>0</v>
      </c>
      <c r="N25" s="416">
        <v>0</v>
      </c>
      <c r="O25" s="416">
        <v>0</v>
      </c>
      <c r="P25" s="443">
        <v>35</v>
      </c>
    </row>
    <row r="26" spans="1:16" ht="13.5" customHeight="1">
      <c r="A26" s="440" t="s">
        <v>935</v>
      </c>
      <c r="B26" s="417" t="s">
        <v>120</v>
      </c>
      <c r="C26" s="417" t="s">
        <v>138</v>
      </c>
      <c r="D26" s="417" t="s">
        <v>936</v>
      </c>
      <c r="E26" s="425" t="s">
        <v>140</v>
      </c>
      <c r="F26" s="424">
        <v>5</v>
      </c>
      <c r="G26" s="418">
        <v>39</v>
      </c>
      <c r="H26" s="423">
        <v>187</v>
      </c>
      <c r="I26" s="416">
        <v>0</v>
      </c>
      <c r="J26" s="416">
        <v>0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24">
        <v>10</v>
      </c>
    </row>
    <row r="27" spans="1:16" ht="13.5" customHeight="1">
      <c r="A27" s="440" t="s">
        <v>155</v>
      </c>
      <c r="B27" s="417" t="s">
        <v>120</v>
      </c>
      <c r="C27" s="417" t="s">
        <v>138</v>
      </c>
      <c r="D27" s="417" t="s">
        <v>156</v>
      </c>
      <c r="E27" s="427" t="s">
        <v>144</v>
      </c>
      <c r="F27" s="424">
        <v>15</v>
      </c>
      <c r="G27" s="418">
        <v>48</v>
      </c>
      <c r="H27" s="423">
        <v>173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24">
        <v>25</v>
      </c>
    </row>
    <row r="28" spans="1:16" ht="13.5" customHeight="1">
      <c r="A28" s="440" t="s">
        <v>187</v>
      </c>
      <c r="B28" s="439" t="s">
        <v>120</v>
      </c>
      <c r="C28" s="417" t="s">
        <v>138</v>
      </c>
      <c r="D28" s="417" t="s">
        <v>188</v>
      </c>
      <c r="E28" s="430" t="s">
        <v>998</v>
      </c>
      <c r="F28" s="424">
        <v>0</v>
      </c>
      <c r="G28" s="418">
        <v>42</v>
      </c>
      <c r="H28" s="423">
        <v>195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24">
        <v>10</v>
      </c>
    </row>
    <row r="29" spans="1:16" ht="13.5" customHeight="1">
      <c r="A29" s="440" t="s">
        <v>151</v>
      </c>
      <c r="B29" s="417" t="s">
        <v>120</v>
      </c>
      <c r="C29" s="417" t="s">
        <v>138</v>
      </c>
      <c r="D29" s="417" t="s">
        <v>152</v>
      </c>
      <c r="E29" s="431" t="s">
        <v>148</v>
      </c>
      <c r="F29" s="424">
        <v>20</v>
      </c>
      <c r="G29" s="418">
        <v>18</v>
      </c>
      <c r="H29" s="423">
        <v>166</v>
      </c>
      <c r="I29" s="416">
        <v>0</v>
      </c>
      <c r="J29" s="416">
        <v>0</v>
      </c>
      <c r="K29" s="416">
        <v>0</v>
      </c>
      <c r="L29" s="416">
        <v>0</v>
      </c>
      <c r="M29" s="416">
        <v>0</v>
      </c>
      <c r="N29" s="416">
        <v>0</v>
      </c>
      <c r="O29" s="416">
        <v>0</v>
      </c>
      <c r="P29" s="424">
        <v>25</v>
      </c>
    </row>
    <row r="30" spans="1:16" ht="13.5" customHeight="1">
      <c r="A30" s="440" t="s">
        <v>157</v>
      </c>
      <c r="B30" s="417" t="s">
        <v>19</v>
      </c>
      <c r="C30" s="417" t="s">
        <v>138</v>
      </c>
      <c r="D30" s="417" t="s">
        <v>158</v>
      </c>
      <c r="E30" s="431" t="s">
        <v>148</v>
      </c>
      <c r="F30" s="424">
        <v>20</v>
      </c>
      <c r="G30" s="418">
        <v>51</v>
      </c>
      <c r="H30" s="423">
        <v>166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24">
        <v>25</v>
      </c>
    </row>
    <row r="31" spans="1:16" ht="13.5" customHeight="1">
      <c r="A31" s="440" t="s">
        <v>449</v>
      </c>
      <c r="B31" s="417" t="s">
        <v>19</v>
      </c>
      <c r="C31" s="417" t="s">
        <v>138</v>
      </c>
      <c r="D31" s="417" t="s">
        <v>450</v>
      </c>
      <c r="E31" s="427" t="s">
        <v>144</v>
      </c>
      <c r="F31" s="424">
        <v>15</v>
      </c>
      <c r="G31" s="418">
        <v>15</v>
      </c>
      <c r="H31" s="423">
        <v>173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24">
        <v>25</v>
      </c>
    </row>
    <row r="32" spans="1:16" ht="13.5" customHeight="1">
      <c r="A32" s="440" t="s">
        <v>866</v>
      </c>
      <c r="B32" s="417" t="s">
        <v>19</v>
      </c>
      <c r="C32" s="417" t="s">
        <v>138</v>
      </c>
      <c r="D32" s="417" t="s">
        <v>899</v>
      </c>
      <c r="E32" s="431" t="s">
        <v>147</v>
      </c>
      <c r="F32" s="424">
        <v>10</v>
      </c>
      <c r="G32" s="418">
        <v>36</v>
      </c>
      <c r="H32" s="423">
        <v>166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24">
        <v>25</v>
      </c>
    </row>
    <row r="33" spans="1:16" ht="13.5" customHeight="1">
      <c r="A33" s="440" t="s">
        <v>451</v>
      </c>
      <c r="B33" s="417" t="s">
        <v>19</v>
      </c>
      <c r="C33" s="417" t="s">
        <v>138</v>
      </c>
      <c r="D33" s="417" t="s">
        <v>452</v>
      </c>
      <c r="E33" s="431" t="s">
        <v>148</v>
      </c>
      <c r="F33" s="424">
        <v>20</v>
      </c>
      <c r="G33" s="418">
        <v>18</v>
      </c>
      <c r="H33" s="423">
        <v>166</v>
      </c>
      <c r="I33" s="416">
        <v>0</v>
      </c>
      <c r="J33" s="416">
        <v>0</v>
      </c>
      <c r="K33" s="416">
        <v>0</v>
      </c>
      <c r="L33" s="416">
        <v>0</v>
      </c>
      <c r="M33" s="416">
        <v>0</v>
      </c>
      <c r="N33" s="416">
        <v>0</v>
      </c>
      <c r="O33" s="416">
        <v>0</v>
      </c>
      <c r="P33" s="424">
        <v>25</v>
      </c>
    </row>
    <row r="34" spans="1:16" ht="13.5" customHeight="1">
      <c r="A34" s="440" t="s">
        <v>137</v>
      </c>
      <c r="B34" s="417" t="s">
        <v>19</v>
      </c>
      <c r="C34" s="417" t="s">
        <v>138</v>
      </c>
      <c r="D34" s="417" t="s">
        <v>139</v>
      </c>
      <c r="E34" s="427" t="s">
        <v>144</v>
      </c>
      <c r="F34" s="424">
        <v>15</v>
      </c>
      <c r="G34" s="418">
        <v>45</v>
      </c>
      <c r="H34" s="423">
        <v>173</v>
      </c>
      <c r="I34" s="416">
        <v>0</v>
      </c>
      <c r="J34" s="416">
        <v>0</v>
      </c>
      <c r="K34" s="416">
        <v>0</v>
      </c>
      <c r="L34" s="416">
        <v>0</v>
      </c>
      <c r="M34" s="416">
        <v>0</v>
      </c>
      <c r="N34" s="416">
        <v>0</v>
      </c>
      <c r="O34" s="416">
        <v>0</v>
      </c>
      <c r="P34" s="424">
        <v>25</v>
      </c>
    </row>
    <row r="35" spans="1:16" ht="13.5" customHeight="1">
      <c r="A35" s="440" t="s">
        <v>141</v>
      </c>
      <c r="B35" s="417" t="s">
        <v>19</v>
      </c>
      <c r="C35" s="417" t="s">
        <v>142</v>
      </c>
      <c r="D35" s="417" t="s">
        <v>143</v>
      </c>
      <c r="E35" s="429" t="s">
        <v>144</v>
      </c>
      <c r="F35" s="424">
        <v>25</v>
      </c>
      <c r="G35" s="418">
        <v>33</v>
      </c>
      <c r="H35" s="423">
        <v>158</v>
      </c>
      <c r="I35" s="416">
        <v>0</v>
      </c>
      <c r="J35" s="416">
        <v>0</v>
      </c>
      <c r="K35" s="416">
        <v>0</v>
      </c>
      <c r="L35" s="416">
        <v>0</v>
      </c>
      <c r="M35" s="416">
        <v>0</v>
      </c>
      <c r="N35" s="416">
        <v>0</v>
      </c>
      <c r="O35" s="416">
        <v>0</v>
      </c>
      <c r="P35" s="424">
        <v>35</v>
      </c>
    </row>
    <row r="36" spans="1:16" ht="13.5" customHeight="1">
      <c r="A36" s="440" t="s">
        <v>145</v>
      </c>
      <c r="B36" s="417" t="s">
        <v>19</v>
      </c>
      <c r="C36" s="417" t="s">
        <v>138</v>
      </c>
      <c r="D36" s="417" t="s">
        <v>146</v>
      </c>
      <c r="E36" s="428" t="s">
        <v>147</v>
      </c>
      <c r="F36" s="424">
        <v>10</v>
      </c>
      <c r="G36" s="418">
        <v>51</v>
      </c>
      <c r="H36" s="423">
        <v>180</v>
      </c>
      <c r="I36" s="416">
        <v>0</v>
      </c>
      <c r="J36" s="416">
        <v>0</v>
      </c>
      <c r="K36" s="416">
        <v>0</v>
      </c>
      <c r="L36" s="416">
        <v>0</v>
      </c>
      <c r="M36" s="416">
        <v>0</v>
      </c>
      <c r="N36" s="416">
        <v>0</v>
      </c>
      <c r="O36" s="416">
        <v>0</v>
      </c>
      <c r="P36" s="424">
        <v>25</v>
      </c>
    </row>
    <row r="37" spans="1:16" ht="13.5" customHeight="1">
      <c r="A37" s="440" t="s">
        <v>1061</v>
      </c>
      <c r="B37" s="417" t="s">
        <v>19</v>
      </c>
      <c r="C37" s="417" t="s">
        <v>142</v>
      </c>
      <c r="D37" s="417"/>
      <c r="E37" s="429" t="s">
        <v>148</v>
      </c>
      <c r="F37" s="424">
        <v>30</v>
      </c>
      <c r="G37" s="418"/>
      <c r="H37" s="423">
        <v>151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0</v>
      </c>
      <c r="O37" s="416">
        <v>0</v>
      </c>
      <c r="P37" s="424">
        <v>35</v>
      </c>
    </row>
    <row r="38" spans="1:16" ht="13.5" customHeight="1">
      <c r="A38" s="440" t="s">
        <v>149</v>
      </c>
      <c r="B38" s="417" t="s">
        <v>19</v>
      </c>
      <c r="C38" s="417" t="s">
        <v>138</v>
      </c>
      <c r="D38" s="417" t="s">
        <v>461</v>
      </c>
      <c r="E38" s="431" t="s">
        <v>148</v>
      </c>
      <c r="F38" s="424">
        <v>20</v>
      </c>
      <c r="G38" s="418">
        <v>27</v>
      </c>
      <c r="H38" s="423">
        <v>166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0</v>
      </c>
      <c r="O38" s="416">
        <v>0</v>
      </c>
      <c r="P38" s="424">
        <v>25</v>
      </c>
    </row>
    <row r="39" spans="1:16" ht="13.5" customHeight="1">
      <c r="A39" s="440" t="s">
        <v>150</v>
      </c>
      <c r="B39" s="417" t="s">
        <v>19</v>
      </c>
      <c r="C39" s="417" t="s">
        <v>138</v>
      </c>
      <c r="D39" s="505" t="s">
        <v>927</v>
      </c>
      <c r="E39" s="430" t="s">
        <v>998</v>
      </c>
      <c r="F39" s="424">
        <v>0</v>
      </c>
      <c r="G39" s="418">
        <v>21</v>
      </c>
      <c r="H39" s="423">
        <v>195</v>
      </c>
      <c r="I39" s="416">
        <v>0</v>
      </c>
      <c r="J39" s="416">
        <v>0</v>
      </c>
      <c r="K39" s="416">
        <v>0</v>
      </c>
      <c r="L39" s="416">
        <v>0</v>
      </c>
      <c r="M39" s="416">
        <v>0</v>
      </c>
      <c r="N39" s="416">
        <v>0</v>
      </c>
      <c r="O39" s="416">
        <v>0</v>
      </c>
      <c r="P39" s="424">
        <v>10</v>
      </c>
    </row>
    <row r="40" spans="1:16" s="419" customFormat="1" ht="13.5" customHeight="1">
      <c r="A40" s="417" t="s">
        <v>199</v>
      </c>
      <c r="B40" s="417" t="s">
        <v>997</v>
      </c>
      <c r="C40" s="417" t="s">
        <v>138</v>
      </c>
      <c r="D40" s="505" t="s">
        <v>200</v>
      </c>
      <c r="E40" s="425" t="s">
        <v>140</v>
      </c>
      <c r="F40" s="424">
        <v>5</v>
      </c>
      <c r="G40" s="418">
        <v>39</v>
      </c>
      <c r="H40" s="423">
        <v>187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24">
        <v>10</v>
      </c>
    </row>
    <row r="41" spans="1:16" s="419" customFormat="1" ht="13.5" customHeight="1">
      <c r="A41" s="420" t="s">
        <v>1054</v>
      </c>
      <c r="B41" s="504" t="s">
        <v>997</v>
      </c>
      <c r="C41" s="420" t="s">
        <v>138</v>
      </c>
      <c r="D41" s="506" t="s">
        <v>1053</v>
      </c>
      <c r="E41" s="431" t="s">
        <v>148</v>
      </c>
      <c r="F41" s="424">
        <v>20</v>
      </c>
      <c r="G41" s="418">
        <v>27</v>
      </c>
      <c r="H41" s="423">
        <v>166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24">
        <v>25</v>
      </c>
    </row>
    <row r="42" spans="1:16" s="419" customFormat="1" ht="13.5" customHeight="1">
      <c r="A42" s="420" t="s">
        <v>1056</v>
      </c>
      <c r="B42" s="504" t="s">
        <v>997</v>
      </c>
      <c r="C42" s="420" t="s">
        <v>142</v>
      </c>
      <c r="D42" s="506" t="s">
        <v>1055</v>
      </c>
      <c r="E42" s="429" t="s">
        <v>148</v>
      </c>
      <c r="F42" s="424">
        <v>30</v>
      </c>
      <c r="G42" s="418"/>
      <c r="H42" s="423">
        <v>151</v>
      </c>
      <c r="I42" s="416">
        <v>0</v>
      </c>
      <c r="J42" s="416">
        <v>0</v>
      </c>
      <c r="K42" s="416">
        <v>0</v>
      </c>
      <c r="L42" s="416">
        <v>0</v>
      </c>
      <c r="M42" s="416">
        <v>0</v>
      </c>
      <c r="N42" s="416">
        <v>0</v>
      </c>
      <c r="O42" s="416">
        <v>0</v>
      </c>
      <c r="P42" s="424">
        <v>35</v>
      </c>
    </row>
    <row r="43" spans="1:16" ht="13.5" customHeight="1">
      <c r="A43" s="417" t="s">
        <v>203</v>
      </c>
      <c r="B43" s="417" t="s">
        <v>997</v>
      </c>
      <c r="C43" s="417" t="s">
        <v>138</v>
      </c>
      <c r="D43" s="514" t="s">
        <v>204</v>
      </c>
      <c r="E43" s="428" t="s">
        <v>147</v>
      </c>
      <c r="F43" s="424">
        <v>10</v>
      </c>
      <c r="G43" s="418">
        <v>36</v>
      </c>
      <c r="H43" s="423">
        <v>180</v>
      </c>
      <c r="I43" s="416">
        <v>0</v>
      </c>
      <c r="J43" s="416">
        <v>0</v>
      </c>
      <c r="K43" s="416">
        <v>0</v>
      </c>
      <c r="L43" s="416">
        <v>0</v>
      </c>
      <c r="M43" s="416">
        <v>0</v>
      </c>
      <c r="N43" s="416">
        <v>0</v>
      </c>
      <c r="O43" s="416">
        <v>0</v>
      </c>
      <c r="P43" s="424">
        <v>25</v>
      </c>
    </row>
    <row r="44" spans="1:16" ht="13.5" customHeight="1">
      <c r="A44" s="417" t="s">
        <v>205</v>
      </c>
      <c r="B44" s="417" t="s">
        <v>997</v>
      </c>
      <c r="C44" s="417" t="s">
        <v>138</v>
      </c>
      <c r="D44" s="505" t="s">
        <v>206</v>
      </c>
      <c r="E44" s="428" t="s">
        <v>147</v>
      </c>
      <c r="F44" s="424">
        <v>10</v>
      </c>
      <c r="G44" s="418">
        <v>21</v>
      </c>
      <c r="H44" s="423">
        <v>180</v>
      </c>
      <c r="I44" s="416">
        <v>0</v>
      </c>
      <c r="J44" s="416">
        <v>0</v>
      </c>
      <c r="K44" s="416">
        <v>0</v>
      </c>
      <c r="L44" s="416">
        <v>0</v>
      </c>
      <c r="M44" s="416">
        <v>0</v>
      </c>
      <c r="N44" s="416">
        <v>0</v>
      </c>
      <c r="O44" s="416">
        <v>0</v>
      </c>
      <c r="P44" s="424">
        <v>25</v>
      </c>
    </row>
    <row r="45" spans="1:16" ht="13.5" customHeight="1">
      <c r="A45" s="417" t="s">
        <v>207</v>
      </c>
      <c r="B45" s="417" t="s">
        <v>997</v>
      </c>
      <c r="C45" s="417" t="s">
        <v>138</v>
      </c>
      <c r="D45" s="505" t="s">
        <v>208</v>
      </c>
      <c r="E45" s="427" t="s">
        <v>144</v>
      </c>
      <c r="F45" s="424">
        <v>15</v>
      </c>
      <c r="G45" s="418">
        <v>15</v>
      </c>
      <c r="H45" s="423">
        <v>173</v>
      </c>
      <c r="I45" s="416">
        <v>0</v>
      </c>
      <c r="J45" s="416">
        <v>0</v>
      </c>
      <c r="K45" s="416">
        <v>0</v>
      </c>
      <c r="L45" s="416">
        <v>0</v>
      </c>
      <c r="M45" s="416">
        <v>0</v>
      </c>
      <c r="N45" s="416">
        <v>0</v>
      </c>
      <c r="O45" s="416">
        <v>0</v>
      </c>
      <c r="P45" s="424">
        <v>25</v>
      </c>
    </row>
    <row r="46" spans="1:16" ht="13.5" customHeight="1">
      <c r="A46" s="417" t="s">
        <v>209</v>
      </c>
      <c r="B46" s="417" t="s">
        <v>997</v>
      </c>
      <c r="C46" s="417" t="s">
        <v>138</v>
      </c>
      <c r="D46" s="505" t="s">
        <v>210</v>
      </c>
      <c r="E46" s="431" t="s">
        <v>148</v>
      </c>
      <c r="F46" s="424">
        <v>20</v>
      </c>
      <c r="G46" s="418">
        <v>24</v>
      </c>
      <c r="H46" s="423">
        <v>166</v>
      </c>
      <c r="I46" s="416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  <c r="O46" s="416">
        <v>0</v>
      </c>
      <c r="P46" s="424">
        <v>25</v>
      </c>
    </row>
    <row r="47" spans="1:16" ht="13.5" customHeight="1">
      <c r="A47" s="420" t="s">
        <v>1058</v>
      </c>
      <c r="B47" s="504" t="s">
        <v>997</v>
      </c>
      <c r="C47" s="420" t="s">
        <v>138</v>
      </c>
      <c r="D47" s="507" t="s">
        <v>1057</v>
      </c>
      <c r="E47" s="427" t="s">
        <v>144</v>
      </c>
      <c r="F47" s="424">
        <v>15</v>
      </c>
      <c r="G47" s="418">
        <v>48</v>
      </c>
      <c r="H47" s="423">
        <v>173</v>
      </c>
      <c r="I47" s="416">
        <v>0</v>
      </c>
      <c r="J47" s="416">
        <v>0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24">
        <v>25</v>
      </c>
    </row>
    <row r="48" spans="1:16" ht="13.5" customHeight="1">
      <c r="A48" s="417" t="s">
        <v>213</v>
      </c>
      <c r="B48" s="417" t="s">
        <v>997</v>
      </c>
      <c r="C48" s="417" t="s">
        <v>138</v>
      </c>
      <c r="D48" s="417" t="s">
        <v>214</v>
      </c>
      <c r="E48" s="431" t="s">
        <v>148</v>
      </c>
      <c r="F48" s="424">
        <v>20</v>
      </c>
      <c r="G48" s="418">
        <v>18</v>
      </c>
      <c r="H48" s="423">
        <v>166</v>
      </c>
      <c r="I48" s="416">
        <v>0</v>
      </c>
      <c r="J48" s="416">
        <v>0</v>
      </c>
      <c r="K48" s="416">
        <v>0</v>
      </c>
      <c r="L48" s="416">
        <v>0</v>
      </c>
      <c r="M48" s="416">
        <v>0</v>
      </c>
      <c r="N48" s="416">
        <v>0</v>
      </c>
      <c r="O48" s="416">
        <v>0</v>
      </c>
      <c r="P48" s="424">
        <v>25</v>
      </c>
    </row>
    <row r="49" spans="1:16" ht="13.5" customHeight="1">
      <c r="A49" s="417" t="s">
        <v>942</v>
      </c>
      <c r="B49" s="417" t="s">
        <v>997</v>
      </c>
      <c r="C49" s="417" t="s">
        <v>142</v>
      </c>
      <c r="D49" s="417" t="s">
        <v>943</v>
      </c>
      <c r="E49" s="429" t="s">
        <v>148</v>
      </c>
      <c r="F49" s="424">
        <v>30</v>
      </c>
      <c r="G49" s="418"/>
      <c r="H49" s="423">
        <v>151</v>
      </c>
      <c r="I49" s="416">
        <v>0</v>
      </c>
      <c r="J49" s="416">
        <v>0</v>
      </c>
      <c r="K49" s="416">
        <v>0</v>
      </c>
      <c r="L49" s="416">
        <v>0</v>
      </c>
      <c r="M49" s="416">
        <v>0</v>
      </c>
      <c r="N49" s="416">
        <v>0</v>
      </c>
      <c r="O49" s="416">
        <v>0</v>
      </c>
      <c r="P49" s="424">
        <v>35</v>
      </c>
    </row>
    <row r="50" spans="1:16" ht="13.5" customHeight="1">
      <c r="A50" s="417" t="s">
        <v>217</v>
      </c>
      <c r="B50" s="417" t="s">
        <v>997</v>
      </c>
      <c r="C50" s="417" t="s">
        <v>142</v>
      </c>
      <c r="D50" s="417" t="s">
        <v>457</v>
      </c>
      <c r="E50" s="429" t="s">
        <v>148</v>
      </c>
      <c r="F50" s="424">
        <v>30</v>
      </c>
      <c r="G50" s="418"/>
      <c r="H50" s="423">
        <v>151</v>
      </c>
      <c r="I50" s="416">
        <v>0</v>
      </c>
      <c r="J50" s="416">
        <v>0</v>
      </c>
      <c r="K50" s="416">
        <v>0</v>
      </c>
      <c r="L50" s="416">
        <v>0</v>
      </c>
      <c r="M50" s="416">
        <v>0</v>
      </c>
      <c r="N50" s="416">
        <v>0</v>
      </c>
      <c r="O50" s="416">
        <v>0</v>
      </c>
      <c r="P50" s="424">
        <v>35</v>
      </c>
    </row>
    <row r="51" spans="1:16" ht="13.5" customHeight="1">
      <c r="A51" s="417" t="s">
        <v>218</v>
      </c>
      <c r="B51" s="417" t="s">
        <v>997</v>
      </c>
      <c r="C51" s="417" t="s">
        <v>138</v>
      </c>
      <c r="D51" s="417" t="s">
        <v>459</v>
      </c>
      <c r="E51" s="428" t="s">
        <v>147</v>
      </c>
      <c r="F51" s="424">
        <v>10</v>
      </c>
      <c r="G51" s="418">
        <v>69</v>
      </c>
      <c r="H51" s="423">
        <v>180</v>
      </c>
      <c r="I51" s="416">
        <v>0</v>
      </c>
      <c r="J51" s="416">
        <v>0</v>
      </c>
      <c r="K51" s="416">
        <v>0</v>
      </c>
      <c r="L51" s="416">
        <v>0</v>
      </c>
      <c r="M51" s="416">
        <v>0</v>
      </c>
      <c r="N51" s="416">
        <v>0</v>
      </c>
      <c r="O51" s="416">
        <v>0</v>
      </c>
      <c r="P51" s="424">
        <v>25</v>
      </c>
    </row>
    <row r="52" spans="1:16" ht="13.5" customHeight="1">
      <c r="A52" s="420" t="s">
        <v>1059</v>
      </c>
      <c r="B52" s="420" t="s">
        <v>997</v>
      </c>
      <c r="C52" s="420" t="s">
        <v>142</v>
      </c>
      <c r="D52" s="420" t="s">
        <v>1060</v>
      </c>
      <c r="E52" s="429" t="s">
        <v>148</v>
      </c>
      <c r="F52" s="424">
        <v>30</v>
      </c>
      <c r="G52" s="418"/>
      <c r="H52" s="423">
        <v>151</v>
      </c>
      <c r="I52" s="416">
        <v>0</v>
      </c>
      <c r="J52" s="416">
        <v>0</v>
      </c>
      <c r="K52" s="416">
        <v>0</v>
      </c>
      <c r="L52" s="416">
        <v>0</v>
      </c>
      <c r="M52" s="416">
        <v>0</v>
      </c>
      <c r="N52" s="416">
        <v>0</v>
      </c>
      <c r="O52" s="416">
        <v>0</v>
      </c>
      <c r="P52" s="424">
        <v>35</v>
      </c>
    </row>
    <row r="53" spans="1:16" ht="13.5" customHeight="1">
      <c r="A53" s="417" t="s">
        <v>953</v>
      </c>
      <c r="B53" s="417" t="s">
        <v>997</v>
      </c>
      <c r="C53" s="417" t="s">
        <v>142</v>
      </c>
      <c r="D53" s="417" t="s">
        <v>956</v>
      </c>
      <c r="E53" s="438" t="s">
        <v>148</v>
      </c>
      <c r="F53" s="424">
        <v>30</v>
      </c>
      <c r="G53" s="418"/>
      <c r="H53" s="423">
        <v>151</v>
      </c>
      <c r="I53" s="416">
        <v>0</v>
      </c>
      <c r="J53" s="416">
        <v>0</v>
      </c>
      <c r="K53" s="416">
        <v>0</v>
      </c>
      <c r="L53" s="416">
        <v>0</v>
      </c>
      <c r="M53" s="416">
        <v>0</v>
      </c>
      <c r="N53" s="416">
        <v>0</v>
      </c>
      <c r="O53" s="416">
        <v>0</v>
      </c>
      <c r="P53" s="424">
        <v>35</v>
      </c>
    </row>
    <row r="54" spans="1:16" ht="13.5" customHeight="1">
      <c r="A54" s="417" t="s">
        <v>219</v>
      </c>
      <c r="B54" s="417" t="s">
        <v>997</v>
      </c>
      <c r="C54" s="417" t="s">
        <v>138</v>
      </c>
      <c r="D54" s="417" t="s">
        <v>220</v>
      </c>
      <c r="E54" s="465" t="s">
        <v>147</v>
      </c>
      <c r="F54" s="424">
        <v>10</v>
      </c>
      <c r="G54" s="418">
        <v>33</v>
      </c>
      <c r="H54" s="423">
        <v>180</v>
      </c>
      <c r="I54" s="416">
        <v>0</v>
      </c>
      <c r="J54" s="416">
        <v>0</v>
      </c>
      <c r="K54" s="416">
        <v>0</v>
      </c>
      <c r="L54" s="416">
        <v>0</v>
      </c>
      <c r="M54" s="416">
        <v>0</v>
      </c>
      <c r="N54" s="416">
        <v>0</v>
      </c>
      <c r="O54" s="416">
        <v>0</v>
      </c>
      <c r="P54" s="424">
        <v>25</v>
      </c>
    </row>
    <row r="55" spans="1:16" ht="13.5" customHeight="1">
      <c r="A55" s="417" t="s">
        <v>856</v>
      </c>
      <c r="B55" s="417" t="s">
        <v>851</v>
      </c>
      <c r="C55" s="417" t="s">
        <v>142</v>
      </c>
      <c r="D55" s="417" t="s">
        <v>859</v>
      </c>
      <c r="E55" s="429" t="s">
        <v>144</v>
      </c>
      <c r="F55" s="424">
        <v>25</v>
      </c>
      <c r="G55" s="418">
        <v>27</v>
      </c>
      <c r="H55" s="423">
        <v>158</v>
      </c>
      <c r="I55" s="416">
        <v>0</v>
      </c>
      <c r="J55" s="416">
        <v>0</v>
      </c>
      <c r="K55" s="416">
        <v>0</v>
      </c>
      <c r="L55" s="416">
        <v>0</v>
      </c>
      <c r="M55" s="416">
        <v>0</v>
      </c>
      <c r="N55" s="416">
        <v>0</v>
      </c>
      <c r="O55" s="416">
        <v>0</v>
      </c>
      <c r="P55" s="424">
        <v>35</v>
      </c>
    </row>
    <row r="56" spans="1:16" ht="13.5" customHeight="1">
      <c r="A56" s="417" t="s">
        <v>240</v>
      </c>
      <c r="B56" s="417" t="s">
        <v>851</v>
      </c>
      <c r="C56" s="417" t="s">
        <v>138</v>
      </c>
      <c r="D56" s="417" t="s">
        <v>241</v>
      </c>
      <c r="E56" s="430" t="s">
        <v>998</v>
      </c>
      <c r="F56" s="424">
        <v>0</v>
      </c>
      <c r="G56" s="418">
        <v>24</v>
      </c>
      <c r="H56" s="423">
        <v>195</v>
      </c>
      <c r="I56" s="416">
        <v>0</v>
      </c>
      <c r="J56" s="416">
        <v>0</v>
      </c>
      <c r="K56" s="416">
        <v>0</v>
      </c>
      <c r="L56" s="416">
        <v>0</v>
      </c>
      <c r="M56" s="416">
        <v>0</v>
      </c>
      <c r="N56" s="416">
        <v>0</v>
      </c>
      <c r="O56" s="416">
        <v>0</v>
      </c>
      <c r="P56" s="424">
        <v>10</v>
      </c>
    </row>
    <row r="57" spans="1:16" ht="13.5" customHeight="1">
      <c r="A57" s="417" t="s">
        <v>885</v>
      </c>
      <c r="B57" s="417" t="s">
        <v>851</v>
      </c>
      <c r="C57" s="417" t="s">
        <v>142</v>
      </c>
      <c r="D57" s="417" t="s">
        <v>886</v>
      </c>
      <c r="E57" s="426" t="s">
        <v>147</v>
      </c>
      <c r="F57" s="424">
        <v>20</v>
      </c>
      <c r="G57" s="418">
        <v>18</v>
      </c>
      <c r="H57" s="423">
        <v>166</v>
      </c>
      <c r="I57" s="416">
        <v>0</v>
      </c>
      <c r="J57" s="416">
        <v>0</v>
      </c>
      <c r="K57" s="416">
        <v>0</v>
      </c>
      <c r="L57" s="416">
        <v>0</v>
      </c>
      <c r="M57" s="416">
        <v>0</v>
      </c>
      <c r="N57" s="416">
        <v>0</v>
      </c>
      <c r="O57" s="416">
        <v>0</v>
      </c>
      <c r="P57" s="424">
        <v>35</v>
      </c>
    </row>
    <row r="58" spans="1:16" ht="13.5" customHeight="1">
      <c r="A58" s="417" t="s">
        <v>857</v>
      </c>
      <c r="B58" s="417" t="s">
        <v>851</v>
      </c>
      <c r="C58" s="417" t="s">
        <v>142</v>
      </c>
      <c r="D58" s="417" t="s">
        <v>858</v>
      </c>
      <c r="E58" s="426" t="s">
        <v>147</v>
      </c>
      <c r="F58" s="424">
        <v>20</v>
      </c>
      <c r="G58" s="418">
        <v>24</v>
      </c>
      <c r="H58" s="423">
        <v>166</v>
      </c>
      <c r="I58" s="416">
        <v>0</v>
      </c>
      <c r="J58" s="416">
        <v>0</v>
      </c>
      <c r="K58" s="416">
        <v>0</v>
      </c>
      <c r="L58" s="416">
        <v>0</v>
      </c>
      <c r="M58" s="416">
        <v>0</v>
      </c>
      <c r="N58" s="416">
        <v>0</v>
      </c>
      <c r="O58" s="416">
        <v>0</v>
      </c>
      <c r="P58" s="424">
        <v>35</v>
      </c>
    </row>
    <row r="59" spans="1:16" ht="13.5" customHeight="1">
      <c r="A59" s="417" t="s">
        <v>243</v>
      </c>
      <c r="B59" s="417" t="s">
        <v>851</v>
      </c>
      <c r="C59" s="417" t="s">
        <v>138</v>
      </c>
      <c r="D59" s="417" t="s">
        <v>244</v>
      </c>
      <c r="E59" s="428" t="s">
        <v>147</v>
      </c>
      <c r="F59" s="424">
        <v>10</v>
      </c>
      <c r="G59" s="418">
        <v>21</v>
      </c>
      <c r="H59" s="423">
        <v>180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416">
        <v>0</v>
      </c>
      <c r="P59" s="424">
        <v>25</v>
      </c>
    </row>
    <row r="60" spans="1:16" ht="13.5" customHeight="1">
      <c r="A60" s="417" t="s">
        <v>170</v>
      </c>
      <c r="B60" s="417" t="s">
        <v>851</v>
      </c>
      <c r="C60" s="417" t="s">
        <v>142</v>
      </c>
      <c r="D60" s="417" t="s">
        <v>460</v>
      </c>
      <c r="E60" s="426" t="s">
        <v>147</v>
      </c>
      <c r="F60" s="424">
        <v>20</v>
      </c>
      <c r="G60" s="418">
        <v>33</v>
      </c>
      <c r="H60" s="423">
        <v>166</v>
      </c>
      <c r="I60" s="416">
        <v>0</v>
      </c>
      <c r="J60" s="416">
        <v>0</v>
      </c>
      <c r="K60" s="416">
        <v>0</v>
      </c>
      <c r="L60" s="416">
        <v>0</v>
      </c>
      <c r="M60" s="416">
        <v>0</v>
      </c>
      <c r="N60" s="416">
        <v>0</v>
      </c>
      <c r="O60" s="416">
        <v>0</v>
      </c>
      <c r="P60" s="424">
        <v>35</v>
      </c>
    </row>
    <row r="61" spans="1:16" ht="13.5" customHeight="1">
      <c r="A61" s="417" t="s">
        <v>1155</v>
      </c>
      <c r="B61" s="417" t="s">
        <v>851</v>
      </c>
      <c r="C61" s="417" t="s">
        <v>138</v>
      </c>
      <c r="D61" s="417"/>
      <c r="E61" s="427" t="s">
        <v>148</v>
      </c>
      <c r="F61" s="424">
        <v>20</v>
      </c>
      <c r="G61" s="418">
        <v>15</v>
      </c>
      <c r="H61" s="423">
        <v>173</v>
      </c>
      <c r="I61" s="416">
        <v>0</v>
      </c>
      <c r="J61" s="416">
        <v>0</v>
      </c>
      <c r="K61" s="416">
        <v>0</v>
      </c>
      <c r="L61" s="416">
        <v>0</v>
      </c>
      <c r="M61" s="416">
        <v>0</v>
      </c>
      <c r="N61" s="416">
        <v>0</v>
      </c>
      <c r="O61" s="416">
        <v>0</v>
      </c>
      <c r="P61" s="424">
        <v>25</v>
      </c>
    </row>
    <row r="62" spans="1:16" ht="13.5" customHeight="1">
      <c r="A62" s="417" t="s">
        <v>247</v>
      </c>
      <c r="B62" s="417" t="s">
        <v>851</v>
      </c>
      <c r="C62" s="417" t="s">
        <v>138</v>
      </c>
      <c r="D62" s="417" t="s">
        <v>248</v>
      </c>
      <c r="E62" s="425" t="s">
        <v>140</v>
      </c>
      <c r="F62" s="424">
        <v>5</v>
      </c>
      <c r="G62" s="418">
        <v>30</v>
      </c>
      <c r="H62" s="423">
        <v>187</v>
      </c>
      <c r="I62" s="416">
        <v>0</v>
      </c>
      <c r="J62" s="416">
        <v>0</v>
      </c>
      <c r="K62" s="416">
        <v>0</v>
      </c>
      <c r="L62" s="416">
        <v>0</v>
      </c>
      <c r="M62" s="416">
        <v>0</v>
      </c>
      <c r="N62" s="416">
        <v>0</v>
      </c>
      <c r="O62" s="416">
        <v>0</v>
      </c>
      <c r="P62" s="424">
        <v>10</v>
      </c>
    </row>
    <row r="63" spans="1:16" ht="13.5" customHeight="1">
      <c r="A63" s="493" t="s">
        <v>893</v>
      </c>
      <c r="B63" s="417" t="s">
        <v>851</v>
      </c>
      <c r="C63" s="417" t="s">
        <v>138</v>
      </c>
      <c r="D63" s="417" t="s">
        <v>894</v>
      </c>
      <c r="E63" s="427" t="s">
        <v>144</v>
      </c>
      <c r="F63" s="424">
        <v>15</v>
      </c>
      <c r="G63" s="418">
        <v>33</v>
      </c>
      <c r="H63" s="423">
        <v>173</v>
      </c>
      <c r="I63" s="416">
        <v>0</v>
      </c>
      <c r="J63" s="416">
        <v>0</v>
      </c>
      <c r="K63" s="416">
        <v>0</v>
      </c>
      <c r="L63" s="416">
        <v>0</v>
      </c>
      <c r="M63" s="416">
        <v>0</v>
      </c>
      <c r="N63" s="416">
        <v>0</v>
      </c>
      <c r="O63" s="416">
        <v>0</v>
      </c>
      <c r="P63" s="424">
        <v>25</v>
      </c>
    </row>
    <row r="64" spans="1:16" ht="13.5" customHeight="1">
      <c r="A64" s="417" t="s">
        <v>1076</v>
      </c>
      <c r="B64" s="417" t="s">
        <v>851</v>
      </c>
      <c r="C64" s="417" t="s">
        <v>142</v>
      </c>
      <c r="D64" s="417"/>
      <c r="E64" s="425" t="s">
        <v>144</v>
      </c>
      <c r="F64" s="424">
        <v>25</v>
      </c>
      <c r="G64" s="418"/>
      <c r="H64" s="423"/>
      <c r="I64" s="416"/>
      <c r="J64" s="416"/>
      <c r="K64" s="416"/>
      <c r="L64" s="416"/>
      <c r="M64" s="416"/>
      <c r="N64" s="416"/>
      <c r="O64" s="416"/>
      <c r="P64" s="424"/>
    </row>
    <row r="65" spans="1:16" ht="13.5" customHeight="1">
      <c r="A65" s="417" t="s">
        <v>867</v>
      </c>
      <c r="B65" s="417" t="s">
        <v>851</v>
      </c>
      <c r="C65" s="417" t="s">
        <v>138</v>
      </c>
      <c r="D65" s="417" t="s">
        <v>873</v>
      </c>
      <c r="E65" s="427" t="s">
        <v>144</v>
      </c>
      <c r="F65" s="424">
        <v>15</v>
      </c>
      <c r="G65" s="418">
        <v>27</v>
      </c>
      <c r="H65" s="423">
        <v>173</v>
      </c>
      <c r="I65" s="416">
        <v>0</v>
      </c>
      <c r="J65" s="416">
        <v>0</v>
      </c>
      <c r="K65" s="416">
        <v>0</v>
      </c>
      <c r="L65" s="416">
        <v>0</v>
      </c>
      <c r="M65" s="416">
        <v>0</v>
      </c>
      <c r="N65" s="416">
        <v>0</v>
      </c>
      <c r="O65" s="416">
        <v>0</v>
      </c>
      <c r="P65" s="424">
        <v>25</v>
      </c>
    </row>
    <row r="66" spans="1:16" ht="13.5" customHeight="1">
      <c r="A66" s="417" t="s">
        <v>990</v>
      </c>
      <c r="B66" s="417" t="s">
        <v>851</v>
      </c>
      <c r="C66" s="417" t="s">
        <v>138</v>
      </c>
      <c r="D66" s="417"/>
      <c r="E66" s="427" t="s">
        <v>148</v>
      </c>
      <c r="F66" s="424">
        <v>20</v>
      </c>
      <c r="G66" s="418">
        <v>21</v>
      </c>
      <c r="H66" s="423">
        <v>166</v>
      </c>
      <c r="I66" s="416">
        <v>0</v>
      </c>
      <c r="J66" s="416">
        <v>0</v>
      </c>
      <c r="K66" s="416">
        <v>0</v>
      </c>
      <c r="L66" s="416">
        <v>0</v>
      </c>
      <c r="M66" s="416">
        <v>0</v>
      </c>
      <c r="N66" s="416">
        <v>0</v>
      </c>
      <c r="O66" s="416">
        <v>0</v>
      </c>
      <c r="P66" s="424">
        <v>25</v>
      </c>
    </row>
    <row r="67" spans="1:16" ht="13.5" customHeight="1">
      <c r="A67" s="417" t="s">
        <v>249</v>
      </c>
      <c r="B67" s="417" t="s">
        <v>851</v>
      </c>
      <c r="C67" s="417" t="s">
        <v>142</v>
      </c>
      <c r="D67" s="417" t="s">
        <v>250</v>
      </c>
      <c r="E67" s="432" t="s">
        <v>140</v>
      </c>
      <c r="F67" s="424">
        <v>15</v>
      </c>
      <c r="G67" s="418">
        <v>36</v>
      </c>
      <c r="H67" s="423">
        <v>173</v>
      </c>
      <c r="I67" s="416">
        <v>0</v>
      </c>
      <c r="J67" s="416">
        <v>0</v>
      </c>
      <c r="K67" s="416">
        <v>0</v>
      </c>
      <c r="L67" s="416">
        <v>0</v>
      </c>
      <c r="M67" s="416">
        <v>0</v>
      </c>
      <c r="N67" s="416">
        <v>0</v>
      </c>
      <c r="O67" s="416">
        <v>0</v>
      </c>
      <c r="P67" s="424">
        <v>35</v>
      </c>
    </row>
    <row r="68" spans="1:16" ht="13.5" customHeight="1">
      <c r="A68" s="417" t="s">
        <v>1040</v>
      </c>
      <c r="B68" s="495" t="s">
        <v>516</v>
      </c>
      <c r="C68" s="417" t="s">
        <v>1037</v>
      </c>
      <c r="D68" s="417"/>
      <c r="E68" s="430"/>
      <c r="F68" s="424"/>
      <c r="G68" s="418"/>
      <c r="H68" s="423"/>
      <c r="I68" s="416"/>
      <c r="J68" s="416"/>
      <c r="K68" s="416"/>
      <c r="L68" s="416"/>
      <c r="M68" s="416"/>
      <c r="N68" s="416"/>
      <c r="O68" s="416"/>
      <c r="P68" s="424"/>
    </row>
    <row r="69" spans="1:18" ht="13.5" customHeight="1">
      <c r="A69" s="417" t="s">
        <v>515</v>
      </c>
      <c r="B69" s="417" t="s">
        <v>516</v>
      </c>
      <c r="C69" s="417" t="s">
        <v>138</v>
      </c>
      <c r="D69" s="417" t="s">
        <v>517</v>
      </c>
      <c r="E69" s="430" t="s">
        <v>998</v>
      </c>
      <c r="F69" s="424">
        <v>0</v>
      </c>
      <c r="G69" s="418">
        <v>30</v>
      </c>
      <c r="H69" s="423">
        <v>195</v>
      </c>
      <c r="I69" s="416">
        <v>0</v>
      </c>
      <c r="J69" s="416">
        <v>0</v>
      </c>
      <c r="K69" s="416">
        <v>0</v>
      </c>
      <c r="L69" s="416">
        <v>0</v>
      </c>
      <c r="M69" s="416">
        <v>0</v>
      </c>
      <c r="N69" s="416">
        <v>0</v>
      </c>
      <c r="O69" s="416">
        <v>0</v>
      </c>
      <c r="P69" s="424">
        <v>10</v>
      </c>
      <c r="R69"/>
    </row>
    <row r="70" spans="1:16" ht="13.5" customHeight="1">
      <c r="A70" s="417" t="s">
        <v>238</v>
      </c>
      <c r="B70" s="417" t="s">
        <v>516</v>
      </c>
      <c r="C70" s="417" t="s">
        <v>138</v>
      </c>
      <c r="D70" s="417" t="s">
        <v>239</v>
      </c>
      <c r="E70" s="430" t="s">
        <v>998</v>
      </c>
      <c r="F70" s="424">
        <v>0</v>
      </c>
      <c r="G70" s="418">
        <v>69</v>
      </c>
      <c r="H70" s="423">
        <v>195</v>
      </c>
      <c r="I70" s="416">
        <v>0</v>
      </c>
      <c r="J70" s="416">
        <v>0</v>
      </c>
      <c r="K70" s="416">
        <v>0</v>
      </c>
      <c r="L70" s="416">
        <v>0</v>
      </c>
      <c r="M70" s="416">
        <v>0</v>
      </c>
      <c r="N70" s="416">
        <v>0</v>
      </c>
      <c r="O70" s="416">
        <v>0</v>
      </c>
      <c r="P70" s="424">
        <v>10</v>
      </c>
    </row>
    <row r="71" spans="1:16" ht="13.5" customHeight="1">
      <c r="A71" s="417" t="s">
        <v>1043</v>
      </c>
      <c r="B71" s="495" t="s">
        <v>516</v>
      </c>
      <c r="C71" s="417" t="s">
        <v>138</v>
      </c>
      <c r="D71" s="417"/>
      <c r="E71" s="431" t="s">
        <v>148</v>
      </c>
      <c r="F71" s="424">
        <v>20</v>
      </c>
      <c r="G71" s="418">
        <v>24</v>
      </c>
      <c r="H71" s="423">
        <v>166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416">
        <v>0</v>
      </c>
      <c r="O71" s="416">
        <v>0</v>
      </c>
      <c r="P71" s="424">
        <v>25</v>
      </c>
    </row>
    <row r="72" spans="1:16" ht="13.5" customHeight="1">
      <c r="A72" s="417" t="s">
        <v>880</v>
      </c>
      <c r="B72" s="417" t="s">
        <v>516</v>
      </c>
      <c r="C72" s="417" t="s">
        <v>138</v>
      </c>
      <c r="D72" s="417" t="s">
        <v>888</v>
      </c>
      <c r="E72" s="430" t="s">
        <v>998</v>
      </c>
      <c r="F72" s="424">
        <v>0</v>
      </c>
      <c r="G72" s="418">
        <v>33</v>
      </c>
      <c r="H72" s="423">
        <v>195</v>
      </c>
      <c r="I72" s="416">
        <v>0</v>
      </c>
      <c r="J72" s="416">
        <v>0</v>
      </c>
      <c r="K72" s="416">
        <v>0</v>
      </c>
      <c r="L72" s="416">
        <v>0</v>
      </c>
      <c r="M72" s="416">
        <v>0</v>
      </c>
      <c r="N72" s="416">
        <v>0</v>
      </c>
      <c r="O72" s="416">
        <v>0</v>
      </c>
      <c r="P72" s="424">
        <v>10</v>
      </c>
    </row>
    <row r="73" spans="1:16" ht="13.5" customHeight="1">
      <c r="A73" s="417" t="s">
        <v>169</v>
      </c>
      <c r="B73" s="417" t="s">
        <v>516</v>
      </c>
      <c r="C73" s="417" t="s">
        <v>138</v>
      </c>
      <c r="D73" s="417" t="s">
        <v>467</v>
      </c>
      <c r="E73" s="430" t="s">
        <v>998</v>
      </c>
      <c r="F73" s="424">
        <v>0</v>
      </c>
      <c r="G73" s="418">
        <v>66</v>
      </c>
      <c r="H73" s="423">
        <v>195</v>
      </c>
      <c r="I73" s="416">
        <v>0</v>
      </c>
      <c r="J73" s="416">
        <v>0</v>
      </c>
      <c r="K73" s="416">
        <v>0</v>
      </c>
      <c r="L73" s="416">
        <v>0</v>
      </c>
      <c r="M73" s="416">
        <v>0</v>
      </c>
      <c r="N73" s="416">
        <v>0</v>
      </c>
      <c r="O73" s="416">
        <v>0</v>
      </c>
      <c r="P73" s="424">
        <v>10</v>
      </c>
    </row>
    <row r="74" spans="1:16" ht="13.5" customHeight="1">
      <c r="A74" s="417" t="s">
        <v>941</v>
      </c>
      <c r="B74" s="417" t="s">
        <v>516</v>
      </c>
      <c r="C74" s="417" t="s">
        <v>138</v>
      </c>
      <c r="D74" s="417" t="s">
        <v>872</v>
      </c>
      <c r="E74" s="431" t="s">
        <v>148</v>
      </c>
      <c r="F74" s="424">
        <v>20</v>
      </c>
      <c r="G74" s="418">
        <v>21</v>
      </c>
      <c r="H74" s="423">
        <v>166</v>
      </c>
      <c r="I74" s="416">
        <v>0</v>
      </c>
      <c r="J74" s="416">
        <v>0</v>
      </c>
      <c r="K74" s="416">
        <v>0</v>
      </c>
      <c r="L74" s="416">
        <v>0</v>
      </c>
      <c r="M74" s="416">
        <v>0</v>
      </c>
      <c r="N74" s="416">
        <v>0</v>
      </c>
      <c r="O74" s="416">
        <v>0</v>
      </c>
      <c r="P74" s="424">
        <v>25</v>
      </c>
    </row>
    <row r="75" spans="1:16" ht="13.5" customHeight="1">
      <c r="A75" s="417" t="s">
        <v>455</v>
      </c>
      <c r="B75" s="417" t="s">
        <v>516</v>
      </c>
      <c r="C75" s="417" t="s">
        <v>138</v>
      </c>
      <c r="D75" s="417" t="s">
        <v>456</v>
      </c>
      <c r="E75" s="425" t="s">
        <v>140</v>
      </c>
      <c r="F75" s="424">
        <v>5</v>
      </c>
      <c r="G75" s="418">
        <v>42</v>
      </c>
      <c r="H75" s="423">
        <v>187</v>
      </c>
      <c r="I75" s="416">
        <v>0</v>
      </c>
      <c r="J75" s="416">
        <v>0</v>
      </c>
      <c r="K75" s="416">
        <v>0</v>
      </c>
      <c r="L75" s="416">
        <v>0</v>
      </c>
      <c r="M75" s="416">
        <v>0</v>
      </c>
      <c r="N75" s="416">
        <v>0</v>
      </c>
      <c r="O75" s="416">
        <v>0</v>
      </c>
      <c r="P75" s="424">
        <v>10</v>
      </c>
    </row>
    <row r="76" spans="1:16" ht="13.5" customHeight="1">
      <c r="A76" s="417" t="s">
        <v>245</v>
      </c>
      <c r="B76" s="417" t="s">
        <v>516</v>
      </c>
      <c r="C76" s="417" t="s">
        <v>142</v>
      </c>
      <c r="D76" s="417" t="s">
        <v>246</v>
      </c>
      <c r="E76" s="432" t="s">
        <v>140</v>
      </c>
      <c r="F76" s="424">
        <v>15</v>
      </c>
      <c r="G76" s="418">
        <v>36</v>
      </c>
      <c r="H76" s="423">
        <v>173</v>
      </c>
      <c r="I76" s="416">
        <v>0</v>
      </c>
      <c r="J76" s="416">
        <v>0</v>
      </c>
      <c r="K76" s="416">
        <v>0</v>
      </c>
      <c r="L76" s="416">
        <v>0</v>
      </c>
      <c r="M76" s="416">
        <v>0</v>
      </c>
      <c r="N76" s="416">
        <v>0</v>
      </c>
      <c r="O76" s="416">
        <v>0</v>
      </c>
      <c r="P76" s="424">
        <v>35</v>
      </c>
    </row>
    <row r="77" spans="1:16" ht="13.5" customHeight="1">
      <c r="A77" s="417" t="s">
        <v>1042</v>
      </c>
      <c r="B77" s="495" t="s">
        <v>516</v>
      </c>
      <c r="C77" s="417" t="s">
        <v>1037</v>
      </c>
      <c r="D77" s="417"/>
      <c r="E77" s="431" t="s">
        <v>148</v>
      </c>
      <c r="F77" s="424">
        <v>20</v>
      </c>
      <c r="G77" s="418">
        <v>24</v>
      </c>
      <c r="H77" s="423">
        <v>166</v>
      </c>
      <c r="I77" s="416">
        <v>0</v>
      </c>
      <c r="J77" s="416">
        <v>0</v>
      </c>
      <c r="K77" s="416">
        <v>0</v>
      </c>
      <c r="L77" s="416">
        <v>0</v>
      </c>
      <c r="M77" s="416">
        <v>0</v>
      </c>
      <c r="N77" s="416">
        <v>0</v>
      </c>
      <c r="O77" s="416">
        <v>0</v>
      </c>
      <c r="P77" s="424">
        <v>25</v>
      </c>
    </row>
    <row r="78" spans="1:16" ht="13.5" customHeight="1">
      <c r="A78" s="417" t="s">
        <v>518</v>
      </c>
      <c r="B78" s="417" t="s">
        <v>516</v>
      </c>
      <c r="C78" s="417" t="s">
        <v>142</v>
      </c>
      <c r="D78" s="417" t="s">
        <v>519</v>
      </c>
      <c r="E78" s="426" t="s">
        <v>147</v>
      </c>
      <c r="F78" s="424">
        <v>20</v>
      </c>
      <c r="G78" s="418">
        <v>30</v>
      </c>
      <c r="H78" s="423">
        <v>166</v>
      </c>
      <c r="I78" s="416">
        <v>0</v>
      </c>
      <c r="J78" s="416">
        <v>0</v>
      </c>
      <c r="K78" s="416">
        <v>0</v>
      </c>
      <c r="L78" s="416">
        <v>0</v>
      </c>
      <c r="M78" s="416">
        <v>0</v>
      </c>
      <c r="N78" s="416">
        <v>0</v>
      </c>
      <c r="O78" s="416">
        <v>0</v>
      </c>
      <c r="P78" s="424">
        <v>35</v>
      </c>
    </row>
    <row r="79" spans="1:16" ht="13.5" customHeight="1">
      <c r="A79" s="466" t="s">
        <v>932</v>
      </c>
      <c r="B79" s="417" t="s">
        <v>516</v>
      </c>
      <c r="C79" s="417" t="s">
        <v>138</v>
      </c>
      <c r="D79" s="417" t="s">
        <v>435</v>
      </c>
      <c r="E79" s="431" t="s">
        <v>148</v>
      </c>
      <c r="F79" s="424">
        <v>20</v>
      </c>
      <c r="G79" s="418">
        <v>24</v>
      </c>
      <c r="H79" s="423">
        <v>166</v>
      </c>
      <c r="I79" s="416">
        <v>0</v>
      </c>
      <c r="J79" s="416">
        <v>0</v>
      </c>
      <c r="K79" s="416">
        <v>0</v>
      </c>
      <c r="L79" s="416">
        <v>0</v>
      </c>
      <c r="M79" s="416">
        <v>0</v>
      </c>
      <c r="N79" s="416">
        <v>0</v>
      </c>
      <c r="O79" s="416">
        <v>0</v>
      </c>
      <c r="P79" s="424">
        <v>25</v>
      </c>
    </row>
    <row r="80" spans="1:16" ht="13.5" customHeight="1">
      <c r="A80" s="417" t="s">
        <v>1041</v>
      </c>
      <c r="B80" s="495" t="s">
        <v>516</v>
      </c>
      <c r="C80" s="417" t="s">
        <v>1037</v>
      </c>
      <c r="D80" s="417"/>
      <c r="E80" s="431" t="s">
        <v>148</v>
      </c>
      <c r="F80" s="424">
        <v>20</v>
      </c>
      <c r="G80" s="418">
        <v>24</v>
      </c>
      <c r="H80" s="423">
        <v>166</v>
      </c>
      <c r="I80" s="416">
        <v>0</v>
      </c>
      <c r="J80" s="416">
        <v>0</v>
      </c>
      <c r="K80" s="416">
        <v>0</v>
      </c>
      <c r="L80" s="416">
        <v>0</v>
      </c>
      <c r="M80" s="416">
        <v>0</v>
      </c>
      <c r="N80" s="416">
        <v>0</v>
      </c>
      <c r="O80" s="416">
        <v>0</v>
      </c>
      <c r="P80" s="424">
        <v>25</v>
      </c>
    </row>
    <row r="81" spans="1:16" ht="13.5" customHeight="1">
      <c r="A81" s="440" t="s">
        <v>171</v>
      </c>
      <c r="B81" s="417" t="s">
        <v>878</v>
      </c>
      <c r="C81" s="417" t="s">
        <v>138</v>
      </c>
      <c r="D81" s="417" t="s">
        <v>172</v>
      </c>
      <c r="E81" s="428" t="s">
        <v>147</v>
      </c>
      <c r="F81" s="424">
        <v>10</v>
      </c>
      <c r="G81" s="418">
        <v>63</v>
      </c>
      <c r="H81" s="423">
        <v>180</v>
      </c>
      <c r="I81" s="416">
        <v>0</v>
      </c>
      <c r="J81" s="416">
        <v>0</v>
      </c>
      <c r="K81" s="416">
        <v>0</v>
      </c>
      <c r="L81" s="416">
        <v>0</v>
      </c>
      <c r="M81" s="416">
        <v>0</v>
      </c>
      <c r="N81" s="416">
        <v>0</v>
      </c>
      <c r="O81" s="416">
        <v>0</v>
      </c>
      <c r="P81" s="424">
        <v>25</v>
      </c>
    </row>
    <row r="82" spans="1:16" ht="13.5" customHeight="1">
      <c r="A82" s="440" t="s">
        <v>1013</v>
      </c>
      <c r="B82" s="417" t="s">
        <v>878</v>
      </c>
      <c r="C82" s="417" t="s">
        <v>138</v>
      </c>
      <c r="D82" s="417" t="s">
        <v>435</v>
      </c>
      <c r="E82" s="429" t="s">
        <v>148</v>
      </c>
      <c r="F82" s="424">
        <v>20</v>
      </c>
      <c r="G82" s="418"/>
      <c r="H82" s="423">
        <v>166</v>
      </c>
      <c r="I82" s="416">
        <v>0</v>
      </c>
      <c r="J82" s="416">
        <v>0</v>
      </c>
      <c r="K82" s="416">
        <v>0</v>
      </c>
      <c r="L82" s="416">
        <v>0</v>
      </c>
      <c r="M82" s="416">
        <v>0</v>
      </c>
      <c r="N82" s="416">
        <v>0</v>
      </c>
      <c r="O82" s="416">
        <v>0</v>
      </c>
      <c r="P82" s="424">
        <v>35</v>
      </c>
    </row>
    <row r="83" spans="1:16" ht="13.5" customHeight="1">
      <c r="A83" s="440" t="s">
        <v>173</v>
      </c>
      <c r="B83" s="417" t="s">
        <v>878</v>
      </c>
      <c r="C83" s="417" t="s">
        <v>138</v>
      </c>
      <c r="D83" s="417" t="s">
        <v>435</v>
      </c>
      <c r="E83" s="431" t="s">
        <v>148</v>
      </c>
      <c r="F83" s="424">
        <v>20</v>
      </c>
      <c r="G83" s="418">
        <v>66</v>
      </c>
      <c r="H83" s="423">
        <v>166</v>
      </c>
      <c r="I83" s="416">
        <v>0</v>
      </c>
      <c r="J83" s="416">
        <v>0</v>
      </c>
      <c r="K83" s="416">
        <v>0</v>
      </c>
      <c r="L83" s="416">
        <v>0</v>
      </c>
      <c r="M83" s="416">
        <v>0</v>
      </c>
      <c r="N83" s="416">
        <v>0</v>
      </c>
      <c r="O83" s="416">
        <v>0</v>
      </c>
      <c r="P83" s="424">
        <v>25</v>
      </c>
    </row>
    <row r="84" spans="1:16" ht="13.5" customHeight="1">
      <c r="A84" s="440" t="s">
        <v>174</v>
      </c>
      <c r="B84" s="417" t="s">
        <v>878</v>
      </c>
      <c r="C84" s="417" t="s">
        <v>138</v>
      </c>
      <c r="D84" s="417" t="s">
        <v>435</v>
      </c>
      <c r="E84" s="431" t="s">
        <v>148</v>
      </c>
      <c r="F84" s="424">
        <v>20</v>
      </c>
      <c r="G84" s="418">
        <v>54</v>
      </c>
      <c r="H84" s="423">
        <v>166</v>
      </c>
      <c r="I84" s="416">
        <v>0</v>
      </c>
      <c r="J84" s="416">
        <v>0</v>
      </c>
      <c r="K84" s="416">
        <v>0</v>
      </c>
      <c r="L84" s="416">
        <v>0</v>
      </c>
      <c r="M84" s="416">
        <v>0</v>
      </c>
      <c r="N84" s="416">
        <v>0</v>
      </c>
      <c r="O84" s="416">
        <v>0</v>
      </c>
      <c r="P84" s="424">
        <v>25</v>
      </c>
    </row>
    <row r="85" spans="1:16" ht="13.5" customHeight="1">
      <c r="A85" s="458" t="s">
        <v>175</v>
      </c>
      <c r="B85" s="417" t="s">
        <v>878</v>
      </c>
      <c r="C85" s="417" t="s">
        <v>138</v>
      </c>
      <c r="D85" s="417" t="s">
        <v>176</v>
      </c>
      <c r="E85" s="430" t="s">
        <v>998</v>
      </c>
      <c r="F85" s="424">
        <v>0</v>
      </c>
      <c r="G85" s="418">
        <v>24</v>
      </c>
      <c r="H85" s="423">
        <v>195</v>
      </c>
      <c r="I85" s="416">
        <v>0</v>
      </c>
      <c r="J85" s="416">
        <v>0</v>
      </c>
      <c r="K85" s="416">
        <v>0</v>
      </c>
      <c r="L85" s="416">
        <v>0</v>
      </c>
      <c r="M85" s="416">
        <v>0</v>
      </c>
      <c r="N85" s="416">
        <v>0</v>
      </c>
      <c r="O85" s="416">
        <v>0</v>
      </c>
      <c r="P85" s="424">
        <v>10</v>
      </c>
    </row>
    <row r="86" spans="1:16" ht="13.5" customHeight="1">
      <c r="A86" s="458" t="s">
        <v>177</v>
      </c>
      <c r="B86" s="417" t="s">
        <v>878</v>
      </c>
      <c r="C86" s="417" t="s">
        <v>138</v>
      </c>
      <c r="D86" s="417" t="s">
        <v>178</v>
      </c>
      <c r="E86" s="431" t="s">
        <v>148</v>
      </c>
      <c r="F86" s="424">
        <v>20</v>
      </c>
      <c r="G86" s="418">
        <v>33</v>
      </c>
      <c r="H86" s="423">
        <v>166</v>
      </c>
      <c r="I86" s="416">
        <v>0</v>
      </c>
      <c r="J86" s="416">
        <v>0</v>
      </c>
      <c r="K86" s="416">
        <v>0</v>
      </c>
      <c r="L86" s="416">
        <v>0</v>
      </c>
      <c r="M86" s="416">
        <v>0</v>
      </c>
      <c r="N86" s="416">
        <v>0</v>
      </c>
      <c r="O86" s="416">
        <v>0</v>
      </c>
      <c r="P86" s="424">
        <v>25</v>
      </c>
    </row>
    <row r="87" spans="1:16" ht="13.5" customHeight="1">
      <c r="A87" s="440" t="s">
        <v>1014</v>
      </c>
      <c r="B87" s="417" t="s">
        <v>878</v>
      </c>
      <c r="C87" s="417" t="s">
        <v>142</v>
      </c>
      <c r="D87" s="417"/>
      <c r="E87" s="431" t="s">
        <v>148</v>
      </c>
      <c r="F87" s="424">
        <v>30</v>
      </c>
      <c r="G87" s="418"/>
      <c r="H87" s="423">
        <v>151</v>
      </c>
      <c r="I87" s="416">
        <v>0</v>
      </c>
      <c r="J87" s="416">
        <v>0</v>
      </c>
      <c r="K87" s="416">
        <v>0</v>
      </c>
      <c r="L87" s="416">
        <v>0</v>
      </c>
      <c r="M87" s="416">
        <v>0</v>
      </c>
      <c r="N87" s="416">
        <v>0</v>
      </c>
      <c r="O87" s="416">
        <v>0</v>
      </c>
      <c r="P87" s="424">
        <v>35</v>
      </c>
    </row>
    <row r="88" spans="1:16" ht="13.5" customHeight="1">
      <c r="A88" s="440" t="s">
        <v>181</v>
      </c>
      <c r="B88" s="417" t="s">
        <v>878</v>
      </c>
      <c r="C88" s="417" t="s">
        <v>138</v>
      </c>
      <c r="D88" s="417" t="s">
        <v>182</v>
      </c>
      <c r="E88" s="425" t="s">
        <v>140</v>
      </c>
      <c r="F88" s="424">
        <v>5</v>
      </c>
      <c r="G88" s="418">
        <v>66</v>
      </c>
      <c r="H88" s="423">
        <v>187</v>
      </c>
      <c r="I88" s="416">
        <v>0</v>
      </c>
      <c r="J88" s="416">
        <v>0</v>
      </c>
      <c r="K88" s="416">
        <v>0</v>
      </c>
      <c r="L88" s="416">
        <v>0</v>
      </c>
      <c r="M88" s="416">
        <v>0</v>
      </c>
      <c r="N88" s="416">
        <v>0</v>
      </c>
      <c r="O88" s="416">
        <v>0</v>
      </c>
      <c r="P88" s="424">
        <v>10</v>
      </c>
    </row>
    <row r="89" spans="1:16" ht="13.5" customHeight="1">
      <c r="A89" s="440" t="s">
        <v>221</v>
      </c>
      <c r="B89" s="417" t="s">
        <v>9</v>
      </c>
      <c r="C89" s="417" t="s">
        <v>138</v>
      </c>
      <c r="D89" s="417" t="s">
        <v>222</v>
      </c>
      <c r="E89" s="430" t="s">
        <v>998</v>
      </c>
      <c r="F89" s="424">
        <v>0</v>
      </c>
      <c r="G89" s="418">
        <v>24</v>
      </c>
      <c r="H89" s="423">
        <v>195</v>
      </c>
      <c r="I89" s="416">
        <v>0</v>
      </c>
      <c r="J89" s="416">
        <v>0</v>
      </c>
      <c r="K89" s="416">
        <v>0</v>
      </c>
      <c r="L89" s="416">
        <v>0</v>
      </c>
      <c r="M89" s="416">
        <v>0</v>
      </c>
      <c r="N89" s="416">
        <v>0</v>
      </c>
      <c r="O89" s="416">
        <v>0</v>
      </c>
      <c r="P89" s="424">
        <v>10</v>
      </c>
    </row>
    <row r="90" spans="1:16" ht="13.5" customHeight="1">
      <c r="A90" s="440" t="s">
        <v>223</v>
      </c>
      <c r="B90" s="417" t="s">
        <v>9</v>
      </c>
      <c r="C90" s="417" t="s">
        <v>138</v>
      </c>
      <c r="D90" s="417" t="s">
        <v>224</v>
      </c>
      <c r="E90" s="427" t="s">
        <v>144</v>
      </c>
      <c r="F90" s="424">
        <v>15</v>
      </c>
      <c r="G90" s="418">
        <v>39</v>
      </c>
      <c r="H90" s="423">
        <v>173</v>
      </c>
      <c r="I90" s="416">
        <v>0</v>
      </c>
      <c r="J90" s="416">
        <v>0</v>
      </c>
      <c r="K90" s="416">
        <v>0</v>
      </c>
      <c r="L90" s="416">
        <v>0</v>
      </c>
      <c r="M90" s="416">
        <v>0</v>
      </c>
      <c r="N90" s="416">
        <v>0</v>
      </c>
      <c r="O90" s="416">
        <v>0</v>
      </c>
      <c r="P90" s="424">
        <v>25</v>
      </c>
    </row>
    <row r="91" spans="1:16" ht="13.5" customHeight="1">
      <c r="A91" s="440" t="s">
        <v>225</v>
      </c>
      <c r="B91" s="417" t="s">
        <v>9</v>
      </c>
      <c r="C91" s="417" t="s">
        <v>142</v>
      </c>
      <c r="D91" s="417" t="s">
        <v>226</v>
      </c>
      <c r="E91" s="426" t="s">
        <v>147</v>
      </c>
      <c r="F91" s="424">
        <v>20</v>
      </c>
      <c r="G91" s="418">
        <v>30</v>
      </c>
      <c r="H91" s="423">
        <v>166</v>
      </c>
      <c r="I91" s="416">
        <v>0</v>
      </c>
      <c r="J91" s="416">
        <v>0</v>
      </c>
      <c r="K91" s="416">
        <v>0</v>
      </c>
      <c r="L91" s="416">
        <v>0</v>
      </c>
      <c r="M91" s="416">
        <v>0</v>
      </c>
      <c r="N91" s="416">
        <v>0</v>
      </c>
      <c r="O91" s="416">
        <v>0</v>
      </c>
      <c r="P91" s="424">
        <v>35</v>
      </c>
    </row>
    <row r="92" spans="1:16" ht="13.5" customHeight="1">
      <c r="A92" s="440" t="s">
        <v>227</v>
      </c>
      <c r="B92" s="417" t="s">
        <v>9</v>
      </c>
      <c r="C92" s="417" t="s">
        <v>138</v>
      </c>
      <c r="D92" s="417" t="s">
        <v>228</v>
      </c>
      <c r="E92" s="431" t="s">
        <v>148</v>
      </c>
      <c r="F92" s="424">
        <v>20</v>
      </c>
      <c r="G92" s="418">
        <v>27</v>
      </c>
      <c r="H92" s="423">
        <v>166</v>
      </c>
      <c r="I92" s="416">
        <v>0</v>
      </c>
      <c r="J92" s="416">
        <v>0</v>
      </c>
      <c r="K92" s="416">
        <v>0</v>
      </c>
      <c r="L92" s="416">
        <v>0</v>
      </c>
      <c r="M92" s="416">
        <v>0</v>
      </c>
      <c r="N92" s="416">
        <v>0</v>
      </c>
      <c r="O92" s="416">
        <v>0</v>
      </c>
      <c r="P92" s="424">
        <v>25</v>
      </c>
    </row>
    <row r="93" spans="1:16" ht="13.5" customHeight="1">
      <c r="A93" s="440" t="s">
        <v>229</v>
      </c>
      <c r="B93" s="417" t="s">
        <v>9</v>
      </c>
      <c r="C93" s="417" t="s">
        <v>142</v>
      </c>
      <c r="D93" s="417" t="s">
        <v>230</v>
      </c>
      <c r="E93" s="426" t="s">
        <v>147</v>
      </c>
      <c r="F93" s="424">
        <v>20</v>
      </c>
      <c r="G93" s="418">
        <v>42</v>
      </c>
      <c r="H93" s="423">
        <v>166</v>
      </c>
      <c r="I93" s="416">
        <v>0</v>
      </c>
      <c r="J93" s="416">
        <v>0</v>
      </c>
      <c r="K93" s="416">
        <v>0</v>
      </c>
      <c r="L93" s="416">
        <v>0</v>
      </c>
      <c r="M93" s="416">
        <v>0</v>
      </c>
      <c r="N93" s="416">
        <v>0</v>
      </c>
      <c r="O93" s="416">
        <v>0</v>
      </c>
      <c r="P93" s="424">
        <v>35</v>
      </c>
    </row>
    <row r="94" spans="1:16" ht="13.5" customHeight="1">
      <c r="A94" s="440" t="s">
        <v>231</v>
      </c>
      <c r="B94" s="417" t="s">
        <v>9</v>
      </c>
      <c r="C94" s="417" t="s">
        <v>138</v>
      </c>
      <c r="D94" s="417" t="s">
        <v>232</v>
      </c>
      <c r="E94" s="431" t="s">
        <v>148</v>
      </c>
      <c r="F94" s="424">
        <v>20</v>
      </c>
      <c r="G94" s="418">
        <v>27</v>
      </c>
      <c r="H94" s="423">
        <v>166</v>
      </c>
      <c r="I94" s="416">
        <v>0</v>
      </c>
      <c r="J94" s="416">
        <v>0</v>
      </c>
      <c r="K94" s="416">
        <v>0</v>
      </c>
      <c r="L94" s="416">
        <v>0</v>
      </c>
      <c r="M94" s="416">
        <v>0</v>
      </c>
      <c r="N94" s="416">
        <v>0</v>
      </c>
      <c r="O94" s="416">
        <v>0</v>
      </c>
      <c r="P94" s="424">
        <v>25</v>
      </c>
    </row>
    <row r="95" spans="1:16" ht="13.5" customHeight="1">
      <c r="A95" s="440" t="s">
        <v>850</v>
      </c>
      <c r="B95" s="417" t="s">
        <v>9</v>
      </c>
      <c r="C95" s="417" t="s">
        <v>138</v>
      </c>
      <c r="D95" s="417" t="s">
        <v>235</v>
      </c>
      <c r="E95" s="428" t="s">
        <v>147</v>
      </c>
      <c r="F95" s="424">
        <v>10</v>
      </c>
      <c r="G95" s="418">
        <v>30</v>
      </c>
      <c r="H95" s="423">
        <v>180</v>
      </c>
      <c r="I95" s="416">
        <v>0</v>
      </c>
      <c r="J95" s="416">
        <v>0</v>
      </c>
      <c r="K95" s="416">
        <v>0</v>
      </c>
      <c r="L95" s="416">
        <v>0</v>
      </c>
      <c r="M95" s="416">
        <v>0</v>
      </c>
      <c r="N95" s="416">
        <v>0</v>
      </c>
      <c r="O95" s="416">
        <v>0</v>
      </c>
      <c r="P95" s="424">
        <v>25</v>
      </c>
    </row>
    <row r="96" spans="1:16" ht="13.5" customHeight="1">
      <c r="A96" s="440" t="s">
        <v>849</v>
      </c>
      <c r="B96" s="417" t="s">
        <v>9</v>
      </c>
      <c r="C96" s="417" t="s">
        <v>138</v>
      </c>
      <c r="D96" s="417" t="s">
        <v>233</v>
      </c>
      <c r="E96" s="430" t="s">
        <v>998</v>
      </c>
      <c r="F96" s="424">
        <v>0</v>
      </c>
      <c r="G96" s="418">
        <v>39</v>
      </c>
      <c r="H96" s="423">
        <v>195</v>
      </c>
      <c r="I96" s="416">
        <v>0</v>
      </c>
      <c r="J96" s="416">
        <v>0</v>
      </c>
      <c r="K96" s="416">
        <v>0</v>
      </c>
      <c r="L96" s="416">
        <v>0</v>
      </c>
      <c r="M96" s="416">
        <v>0</v>
      </c>
      <c r="N96" s="416">
        <v>0</v>
      </c>
      <c r="O96" s="416">
        <v>0</v>
      </c>
      <c r="P96" s="424">
        <v>10</v>
      </c>
    </row>
    <row r="97" spans="1:16" ht="13.5" customHeight="1">
      <c r="A97" s="440" t="s">
        <v>236</v>
      </c>
      <c r="B97" s="417" t="s">
        <v>9</v>
      </c>
      <c r="C97" s="417" t="s">
        <v>138</v>
      </c>
      <c r="D97" s="417" t="s">
        <v>237</v>
      </c>
      <c r="E97" s="427" t="s">
        <v>144</v>
      </c>
      <c r="F97" s="424">
        <v>15</v>
      </c>
      <c r="G97" s="418">
        <v>42</v>
      </c>
      <c r="H97" s="423">
        <v>173</v>
      </c>
      <c r="I97" s="416">
        <v>0</v>
      </c>
      <c r="J97" s="416">
        <v>0</v>
      </c>
      <c r="K97" s="416">
        <v>0</v>
      </c>
      <c r="L97" s="416">
        <v>0</v>
      </c>
      <c r="M97" s="416">
        <v>0</v>
      </c>
      <c r="N97" s="416">
        <v>0</v>
      </c>
      <c r="O97" s="416">
        <v>0</v>
      </c>
      <c r="P97" s="424">
        <v>25</v>
      </c>
    </row>
    <row r="98" spans="1:16" ht="13.5" customHeight="1">
      <c r="A98" s="440" t="s">
        <v>870</v>
      </c>
      <c r="B98" s="417" t="s">
        <v>1038</v>
      </c>
      <c r="C98" s="417" t="s">
        <v>138</v>
      </c>
      <c r="D98" s="417" t="s">
        <v>871</v>
      </c>
      <c r="E98" s="427" t="s">
        <v>144</v>
      </c>
      <c r="F98" s="424">
        <v>15</v>
      </c>
      <c r="G98" s="418">
        <v>30</v>
      </c>
      <c r="H98" s="423">
        <v>173</v>
      </c>
      <c r="I98" s="416">
        <v>0</v>
      </c>
      <c r="J98" s="416">
        <v>0</v>
      </c>
      <c r="K98" s="416">
        <v>0</v>
      </c>
      <c r="L98" s="416">
        <v>0</v>
      </c>
      <c r="M98" s="416">
        <v>0</v>
      </c>
      <c r="N98" s="416">
        <v>0</v>
      </c>
      <c r="O98" s="416">
        <v>0</v>
      </c>
      <c r="P98" s="424">
        <v>25</v>
      </c>
    </row>
    <row r="99" spans="1:16" ht="13.5" customHeight="1">
      <c r="A99" s="440" t="s">
        <v>1318</v>
      </c>
      <c r="B99" s="417" t="s">
        <v>1038</v>
      </c>
      <c r="C99" s="417" t="s">
        <v>138</v>
      </c>
      <c r="D99" s="417" t="s">
        <v>1319</v>
      </c>
      <c r="E99" s="427" t="s">
        <v>140</v>
      </c>
      <c r="F99" s="424">
        <v>5</v>
      </c>
      <c r="G99" s="418"/>
      <c r="H99" s="423"/>
      <c r="I99" s="416"/>
      <c r="J99" s="416"/>
      <c r="K99" s="416"/>
      <c r="L99" s="416"/>
      <c r="M99" s="416"/>
      <c r="N99" s="416"/>
      <c r="O99" s="416"/>
      <c r="P99" s="424"/>
    </row>
    <row r="100" spans="1:16" ht="13.5" customHeight="1">
      <c r="A100" s="417" t="s">
        <v>843</v>
      </c>
      <c r="B100" s="417" t="s">
        <v>1038</v>
      </c>
      <c r="C100" s="417" t="s">
        <v>138</v>
      </c>
      <c r="D100" s="417" t="s">
        <v>844</v>
      </c>
      <c r="E100" s="428" t="s">
        <v>147</v>
      </c>
      <c r="F100" s="424">
        <v>10</v>
      </c>
      <c r="G100" s="418">
        <v>56</v>
      </c>
      <c r="H100" s="423">
        <v>180</v>
      </c>
      <c r="I100" s="416">
        <v>0</v>
      </c>
      <c r="J100" s="416">
        <v>0</v>
      </c>
      <c r="K100" s="416">
        <v>0</v>
      </c>
      <c r="L100" s="416">
        <v>0</v>
      </c>
      <c r="M100" s="416">
        <v>0</v>
      </c>
      <c r="N100" s="416">
        <v>0</v>
      </c>
      <c r="O100" s="416">
        <v>0</v>
      </c>
      <c r="P100" s="424">
        <v>25</v>
      </c>
    </row>
    <row r="101" spans="1:16" ht="13.5" customHeight="1">
      <c r="A101" s="440" t="s">
        <v>845</v>
      </c>
      <c r="B101" s="417" t="s">
        <v>1038</v>
      </c>
      <c r="C101" s="417" t="s">
        <v>142</v>
      </c>
      <c r="D101" s="417" t="s">
        <v>846</v>
      </c>
      <c r="E101" s="429" t="s">
        <v>144</v>
      </c>
      <c r="F101" s="424">
        <v>25</v>
      </c>
      <c r="G101" s="418">
        <v>51</v>
      </c>
      <c r="H101" s="423">
        <v>158</v>
      </c>
      <c r="I101" s="416"/>
      <c r="J101" s="416"/>
      <c r="K101" s="416"/>
      <c r="L101" s="416"/>
      <c r="M101" s="416">
        <v>0</v>
      </c>
      <c r="N101" s="416">
        <v>0</v>
      </c>
      <c r="O101" s="416">
        <v>0</v>
      </c>
      <c r="P101" s="424">
        <v>35</v>
      </c>
    </row>
    <row r="102" spans="1:20" s="416" customFormat="1" ht="13.5" customHeight="1">
      <c r="A102" s="440" t="s">
        <v>911</v>
      </c>
      <c r="B102" s="417" t="s">
        <v>1038</v>
      </c>
      <c r="C102" s="417" t="s">
        <v>138</v>
      </c>
      <c r="D102" s="417" t="s">
        <v>458</v>
      </c>
      <c r="E102" s="425" t="s">
        <v>140</v>
      </c>
      <c r="F102" s="424">
        <v>5</v>
      </c>
      <c r="G102" s="418">
        <v>69</v>
      </c>
      <c r="H102" s="423">
        <v>187</v>
      </c>
      <c r="M102" s="416">
        <v>0</v>
      </c>
      <c r="N102" s="416">
        <v>0</v>
      </c>
      <c r="O102" s="416">
        <v>0</v>
      </c>
      <c r="P102" s="424">
        <v>10</v>
      </c>
      <c r="Q102"/>
      <c r="R102"/>
      <c r="S102"/>
      <c r="T102"/>
    </row>
    <row r="103" spans="1:16" ht="13.5" customHeight="1">
      <c r="A103" s="440" t="s">
        <v>1158</v>
      </c>
      <c r="B103" s="417" t="s">
        <v>1038</v>
      </c>
      <c r="C103" s="417" t="s">
        <v>142</v>
      </c>
      <c r="D103" s="417" t="s">
        <v>1159</v>
      </c>
      <c r="E103" s="429" t="s">
        <v>144</v>
      </c>
      <c r="F103" s="424">
        <v>25</v>
      </c>
      <c r="G103" s="418">
        <v>3</v>
      </c>
      <c r="H103" s="423">
        <v>158</v>
      </c>
      <c r="I103" s="416">
        <v>0</v>
      </c>
      <c r="J103" s="416">
        <v>0</v>
      </c>
      <c r="K103" s="416">
        <v>0</v>
      </c>
      <c r="L103" s="416">
        <v>0</v>
      </c>
      <c r="M103" s="416">
        <v>0</v>
      </c>
      <c r="N103" s="416">
        <v>0</v>
      </c>
      <c r="O103" s="416">
        <v>0</v>
      </c>
      <c r="P103" s="424">
        <v>35</v>
      </c>
    </row>
    <row r="104" spans="1:16" ht="13.5" customHeight="1">
      <c r="A104" s="440" t="s">
        <v>954</v>
      </c>
      <c r="B104" s="417" t="s">
        <v>1038</v>
      </c>
      <c r="C104" s="417" t="s">
        <v>138</v>
      </c>
      <c r="D104" s="417" t="s">
        <v>955</v>
      </c>
      <c r="E104" s="431" t="s">
        <v>148</v>
      </c>
      <c r="F104" s="424">
        <v>20</v>
      </c>
      <c r="G104" s="418">
        <v>27</v>
      </c>
      <c r="H104" s="423">
        <v>166</v>
      </c>
      <c r="I104" s="416">
        <v>0</v>
      </c>
      <c r="J104" s="416">
        <v>0</v>
      </c>
      <c r="K104" s="416">
        <v>0</v>
      </c>
      <c r="L104" s="416">
        <v>0</v>
      </c>
      <c r="M104" s="416">
        <v>0</v>
      </c>
      <c r="N104" s="416">
        <v>0</v>
      </c>
      <c r="O104" s="416">
        <v>0</v>
      </c>
      <c r="P104" s="424">
        <v>25</v>
      </c>
    </row>
    <row r="105" spans="1:16" ht="13.5" customHeight="1">
      <c r="A105" s="417" t="s">
        <v>908</v>
      </c>
      <c r="B105" s="417" t="s">
        <v>1038</v>
      </c>
      <c r="C105" s="417" t="s">
        <v>138</v>
      </c>
      <c r="D105" s="417" t="s">
        <v>909</v>
      </c>
      <c r="E105" s="428" t="s">
        <v>147</v>
      </c>
      <c r="F105" s="424">
        <v>10</v>
      </c>
      <c r="G105" s="418">
        <v>27</v>
      </c>
      <c r="H105" s="423">
        <v>180</v>
      </c>
      <c r="I105" s="416"/>
      <c r="J105" s="416"/>
      <c r="K105" s="416"/>
      <c r="L105" s="416"/>
      <c r="M105" s="416">
        <v>0</v>
      </c>
      <c r="N105" s="416">
        <v>0</v>
      </c>
      <c r="O105" s="416">
        <v>0</v>
      </c>
      <c r="P105" s="424">
        <v>25</v>
      </c>
    </row>
    <row r="106" spans="1:16" ht="13.5" customHeight="1">
      <c r="A106" s="417" t="s">
        <v>262</v>
      </c>
      <c r="B106" s="417" t="s">
        <v>11</v>
      </c>
      <c r="C106" s="417" t="s">
        <v>142</v>
      </c>
      <c r="D106" s="417" t="s">
        <v>263</v>
      </c>
      <c r="E106" s="432" t="s">
        <v>140</v>
      </c>
      <c r="F106" s="424">
        <v>15</v>
      </c>
      <c r="G106" s="418">
        <v>48</v>
      </c>
      <c r="H106" s="423">
        <v>173</v>
      </c>
      <c r="I106" s="416"/>
      <c r="J106" s="416"/>
      <c r="K106" s="416"/>
      <c r="L106" s="416"/>
      <c r="M106" s="416">
        <v>0</v>
      </c>
      <c r="N106" s="416">
        <v>0</v>
      </c>
      <c r="O106" s="416">
        <v>0</v>
      </c>
      <c r="P106" s="424">
        <v>35</v>
      </c>
    </row>
    <row r="107" spans="1:16" ht="13.5" customHeight="1">
      <c r="A107" s="417" t="s">
        <v>264</v>
      </c>
      <c r="B107" s="417" t="s">
        <v>11</v>
      </c>
      <c r="C107" s="417" t="s">
        <v>138</v>
      </c>
      <c r="D107" s="417" t="s">
        <v>265</v>
      </c>
      <c r="E107" s="428" t="s">
        <v>147</v>
      </c>
      <c r="F107" s="424">
        <v>10</v>
      </c>
      <c r="G107" s="418">
        <v>66</v>
      </c>
      <c r="H107" s="423">
        <v>180</v>
      </c>
      <c r="I107" s="416">
        <v>0</v>
      </c>
      <c r="J107" s="416">
        <v>0</v>
      </c>
      <c r="K107" s="416">
        <v>0</v>
      </c>
      <c r="L107" s="416">
        <v>0</v>
      </c>
      <c r="M107" s="416">
        <v>0</v>
      </c>
      <c r="N107" s="416">
        <v>0</v>
      </c>
      <c r="O107" s="416">
        <v>0</v>
      </c>
      <c r="P107" s="424">
        <v>25</v>
      </c>
    </row>
    <row r="108" spans="1:16" ht="13.5" customHeight="1">
      <c r="A108" s="417" t="s">
        <v>934</v>
      </c>
      <c r="B108" s="417" t="s">
        <v>11</v>
      </c>
      <c r="C108" s="417" t="s">
        <v>138</v>
      </c>
      <c r="D108" s="417" t="s">
        <v>435</v>
      </c>
      <c r="E108" s="425" t="s">
        <v>140</v>
      </c>
      <c r="F108" s="424">
        <v>5</v>
      </c>
      <c r="G108" s="418">
        <v>18</v>
      </c>
      <c r="H108" s="423">
        <v>187</v>
      </c>
      <c r="I108" s="416">
        <v>0</v>
      </c>
      <c r="J108" s="416">
        <v>0</v>
      </c>
      <c r="K108" s="416">
        <v>0</v>
      </c>
      <c r="L108" s="416">
        <v>0</v>
      </c>
      <c r="M108" s="416">
        <v>0</v>
      </c>
      <c r="N108" s="416">
        <v>0</v>
      </c>
      <c r="O108" s="416">
        <v>0</v>
      </c>
      <c r="P108" s="424">
        <v>10</v>
      </c>
    </row>
    <row r="109" spans="1:16" ht="13.5" customHeight="1">
      <c r="A109" s="417" t="s">
        <v>879</v>
      </c>
      <c r="B109" s="463" t="s">
        <v>11</v>
      </c>
      <c r="C109" s="417" t="s">
        <v>138</v>
      </c>
      <c r="D109" s="417" t="s">
        <v>889</v>
      </c>
      <c r="E109" s="425" t="s">
        <v>140</v>
      </c>
      <c r="F109" s="424">
        <v>5</v>
      </c>
      <c r="G109" s="418"/>
      <c r="H109" s="423">
        <v>187</v>
      </c>
      <c r="I109" s="416">
        <v>0</v>
      </c>
      <c r="J109" s="416">
        <v>0</v>
      </c>
      <c r="K109" s="416">
        <v>0</v>
      </c>
      <c r="L109" s="416">
        <v>0</v>
      </c>
      <c r="M109" s="416">
        <v>0</v>
      </c>
      <c r="N109" s="416">
        <v>0</v>
      </c>
      <c r="O109" s="416">
        <v>0</v>
      </c>
      <c r="P109" s="424">
        <v>10</v>
      </c>
    </row>
    <row r="110" spans="1:16" ht="13.5" customHeight="1">
      <c r="A110" s="417" t="s">
        <v>1292</v>
      </c>
      <c r="B110" s="463" t="s">
        <v>11</v>
      </c>
      <c r="C110" s="417" t="s">
        <v>138</v>
      </c>
      <c r="D110" s="417" t="s">
        <v>266</v>
      </c>
      <c r="E110" s="430" t="s">
        <v>998</v>
      </c>
      <c r="F110" s="424">
        <v>0</v>
      </c>
      <c r="G110" s="418">
        <v>36</v>
      </c>
      <c r="H110" s="423">
        <v>195</v>
      </c>
      <c r="I110" s="416">
        <v>0</v>
      </c>
      <c r="J110" s="416">
        <v>0</v>
      </c>
      <c r="K110" s="416">
        <v>0</v>
      </c>
      <c r="L110" s="416">
        <v>0</v>
      </c>
      <c r="M110" s="416">
        <v>0</v>
      </c>
      <c r="N110" s="416">
        <v>0</v>
      </c>
      <c r="O110" s="416">
        <v>0</v>
      </c>
      <c r="P110" s="424">
        <v>10</v>
      </c>
    </row>
    <row r="111" spans="1:16" ht="13.5" customHeight="1">
      <c r="A111" s="417" t="s">
        <v>433</v>
      </c>
      <c r="B111" s="463" t="s">
        <v>11</v>
      </c>
      <c r="C111" s="417" t="s">
        <v>138</v>
      </c>
      <c r="D111" s="417" t="s">
        <v>436</v>
      </c>
      <c r="E111" s="428" t="s">
        <v>147</v>
      </c>
      <c r="F111" s="424">
        <v>10</v>
      </c>
      <c r="G111" s="418">
        <v>27</v>
      </c>
      <c r="H111" s="423">
        <v>180</v>
      </c>
      <c r="I111" s="416">
        <v>0</v>
      </c>
      <c r="J111" s="416">
        <v>0</v>
      </c>
      <c r="K111" s="416">
        <v>0</v>
      </c>
      <c r="L111" s="416">
        <v>0</v>
      </c>
      <c r="M111" s="416">
        <v>0</v>
      </c>
      <c r="N111" s="416">
        <v>0</v>
      </c>
      <c r="O111" s="416">
        <v>0</v>
      </c>
      <c r="P111" s="424">
        <v>25</v>
      </c>
    </row>
    <row r="112" spans="1:16" ht="13.5" customHeight="1">
      <c r="A112" s="417" t="s">
        <v>292</v>
      </c>
      <c r="B112" s="463" t="s">
        <v>11</v>
      </c>
      <c r="C112" s="417" t="s">
        <v>138</v>
      </c>
      <c r="D112" s="417" t="s">
        <v>293</v>
      </c>
      <c r="E112" s="430" t="s">
        <v>998</v>
      </c>
      <c r="F112" s="424">
        <v>0</v>
      </c>
      <c r="G112" s="418">
        <v>45</v>
      </c>
      <c r="H112" s="423">
        <v>195</v>
      </c>
      <c r="I112" s="416">
        <v>0</v>
      </c>
      <c r="J112" s="416">
        <v>0</v>
      </c>
      <c r="K112" s="416">
        <v>0</v>
      </c>
      <c r="L112" s="416">
        <v>0</v>
      </c>
      <c r="M112" s="416">
        <v>0</v>
      </c>
      <c r="N112" s="416">
        <v>0</v>
      </c>
      <c r="O112" s="416">
        <v>0</v>
      </c>
      <c r="P112" s="424">
        <v>10</v>
      </c>
    </row>
    <row r="113" spans="1:16" ht="13.5" customHeight="1">
      <c r="A113" s="417" t="s">
        <v>267</v>
      </c>
      <c r="B113" s="463" t="s">
        <v>268</v>
      </c>
      <c r="C113" s="417" t="s">
        <v>138</v>
      </c>
      <c r="D113" s="417" t="s">
        <v>269</v>
      </c>
      <c r="E113" s="425" t="s">
        <v>140</v>
      </c>
      <c r="F113" s="424">
        <v>5</v>
      </c>
      <c r="G113" s="418">
        <v>33</v>
      </c>
      <c r="H113" s="423">
        <v>187</v>
      </c>
      <c r="I113" s="416">
        <v>0</v>
      </c>
      <c r="J113" s="416">
        <v>0</v>
      </c>
      <c r="K113" s="416">
        <v>0</v>
      </c>
      <c r="L113" s="416">
        <v>0</v>
      </c>
      <c r="M113" s="416">
        <v>0</v>
      </c>
      <c r="N113" s="416">
        <v>0</v>
      </c>
      <c r="O113" s="416">
        <v>0</v>
      </c>
      <c r="P113" s="424">
        <v>10</v>
      </c>
    </row>
    <row r="114" spans="1:16" ht="13.5" customHeight="1">
      <c r="A114" s="417" t="s">
        <v>1381</v>
      </c>
      <c r="B114" s="463"/>
      <c r="C114" s="417" t="s">
        <v>138</v>
      </c>
      <c r="D114" s="417"/>
      <c r="E114" s="425" t="s">
        <v>144</v>
      </c>
      <c r="F114" s="424">
        <v>15</v>
      </c>
      <c r="G114" s="418"/>
      <c r="H114" s="423"/>
      <c r="I114" s="416"/>
      <c r="J114" s="416"/>
      <c r="K114" s="416"/>
      <c r="L114" s="416"/>
      <c r="M114" s="416"/>
      <c r="N114" s="416"/>
      <c r="O114" s="416"/>
      <c r="P114" s="424"/>
    </row>
    <row r="115" spans="1:16" ht="13.5" customHeight="1">
      <c r="A115" s="417" t="s">
        <v>189</v>
      </c>
      <c r="B115" s="463" t="s">
        <v>948</v>
      </c>
      <c r="C115" s="417" t="s">
        <v>142</v>
      </c>
      <c r="D115" s="417" t="s">
        <v>190</v>
      </c>
      <c r="E115" s="426" t="s">
        <v>147</v>
      </c>
      <c r="F115" s="424">
        <v>20</v>
      </c>
      <c r="G115" s="418">
        <v>42</v>
      </c>
      <c r="H115" s="423">
        <v>166</v>
      </c>
      <c r="I115" s="416">
        <v>0</v>
      </c>
      <c r="J115" s="416">
        <v>0</v>
      </c>
      <c r="K115" s="416">
        <v>0</v>
      </c>
      <c r="L115" s="416">
        <v>0</v>
      </c>
      <c r="M115" s="416">
        <v>0</v>
      </c>
      <c r="N115" s="416">
        <v>0</v>
      </c>
      <c r="O115" s="416">
        <v>0</v>
      </c>
      <c r="P115" s="424">
        <v>35</v>
      </c>
    </row>
    <row r="116" spans="1:16" ht="13.5" customHeight="1">
      <c r="A116" s="417" t="s">
        <v>185</v>
      </c>
      <c r="B116" s="463" t="s">
        <v>948</v>
      </c>
      <c r="C116" s="417" t="s">
        <v>138</v>
      </c>
      <c r="D116" s="417" t="s">
        <v>186</v>
      </c>
      <c r="E116" s="430" t="s">
        <v>998</v>
      </c>
      <c r="F116" s="424">
        <v>0</v>
      </c>
      <c r="G116" s="418">
        <v>36</v>
      </c>
      <c r="H116" s="423">
        <v>195</v>
      </c>
      <c r="I116" s="416">
        <v>0</v>
      </c>
      <c r="J116" s="416">
        <v>0</v>
      </c>
      <c r="K116" s="416">
        <v>0</v>
      </c>
      <c r="L116" s="416">
        <v>0</v>
      </c>
      <c r="M116" s="416">
        <v>0</v>
      </c>
      <c r="N116" s="416">
        <v>0</v>
      </c>
      <c r="O116" s="416">
        <v>0</v>
      </c>
      <c r="P116" s="424">
        <v>10</v>
      </c>
    </row>
    <row r="117" spans="1:16" ht="13.5" customHeight="1">
      <c r="A117" s="417" t="s">
        <v>191</v>
      </c>
      <c r="B117" s="463" t="s">
        <v>948</v>
      </c>
      <c r="C117" s="417" t="s">
        <v>138</v>
      </c>
      <c r="D117" s="417" t="s">
        <v>192</v>
      </c>
      <c r="E117" s="425" t="s">
        <v>140</v>
      </c>
      <c r="F117" s="424">
        <v>5</v>
      </c>
      <c r="G117" s="418">
        <v>30</v>
      </c>
      <c r="H117" s="423">
        <v>187</v>
      </c>
      <c r="I117" s="416">
        <v>0</v>
      </c>
      <c r="J117" s="416">
        <v>0</v>
      </c>
      <c r="K117" s="416">
        <v>0</v>
      </c>
      <c r="L117" s="416">
        <v>0</v>
      </c>
      <c r="M117" s="416">
        <v>0</v>
      </c>
      <c r="N117" s="416">
        <v>0</v>
      </c>
      <c r="O117" s="416">
        <v>0</v>
      </c>
      <c r="P117" s="424">
        <v>10</v>
      </c>
    </row>
    <row r="118" spans="1:16" ht="13.5" customHeight="1">
      <c r="A118" s="417" t="s">
        <v>863</v>
      </c>
      <c r="B118" s="463" t="s">
        <v>948</v>
      </c>
      <c r="C118" s="417" t="s">
        <v>138</v>
      </c>
      <c r="D118" s="417" t="s">
        <v>463</v>
      </c>
      <c r="E118" s="428" t="s">
        <v>147</v>
      </c>
      <c r="F118" s="424">
        <v>10</v>
      </c>
      <c r="G118" s="418">
        <v>48</v>
      </c>
      <c r="H118" s="423">
        <v>180</v>
      </c>
      <c r="I118" s="416">
        <v>0</v>
      </c>
      <c r="J118" s="416">
        <v>0</v>
      </c>
      <c r="K118" s="416">
        <v>0</v>
      </c>
      <c r="L118" s="416">
        <v>0</v>
      </c>
      <c r="M118" s="416">
        <v>0</v>
      </c>
      <c r="N118" s="416">
        <v>0</v>
      </c>
      <c r="O118" s="416">
        <v>0</v>
      </c>
      <c r="P118" s="424">
        <v>25</v>
      </c>
    </row>
    <row r="119" spans="1:16" ht="13.5" customHeight="1">
      <c r="A119" s="417" t="s">
        <v>193</v>
      </c>
      <c r="B119" s="463" t="s">
        <v>948</v>
      </c>
      <c r="C119" s="417" t="s">
        <v>138</v>
      </c>
      <c r="D119" s="417" t="s">
        <v>194</v>
      </c>
      <c r="E119" s="427" t="s">
        <v>144</v>
      </c>
      <c r="F119" s="424">
        <v>15</v>
      </c>
      <c r="G119" s="418">
        <v>21</v>
      </c>
      <c r="H119" s="423">
        <v>173</v>
      </c>
      <c r="I119" s="416">
        <v>0</v>
      </c>
      <c r="J119" s="416">
        <v>0</v>
      </c>
      <c r="K119" s="416">
        <v>0</v>
      </c>
      <c r="L119" s="416">
        <v>0</v>
      </c>
      <c r="M119" s="416">
        <v>0</v>
      </c>
      <c r="N119" s="416">
        <v>0</v>
      </c>
      <c r="O119" s="416">
        <v>0</v>
      </c>
      <c r="P119" s="424">
        <v>25</v>
      </c>
    </row>
    <row r="120" spans="1:16" ht="13.5" customHeight="1">
      <c r="A120" s="417" t="s">
        <v>1371</v>
      </c>
      <c r="B120" s="463" t="s">
        <v>948</v>
      </c>
      <c r="C120" s="417" t="s">
        <v>138</v>
      </c>
      <c r="D120" s="417" t="s">
        <v>1372</v>
      </c>
      <c r="E120" s="427" t="s">
        <v>147</v>
      </c>
      <c r="F120" s="424">
        <v>10</v>
      </c>
      <c r="G120" s="418"/>
      <c r="H120" s="423"/>
      <c r="I120" s="416"/>
      <c r="J120" s="416"/>
      <c r="K120" s="416"/>
      <c r="L120" s="416"/>
      <c r="M120" s="416"/>
      <c r="N120" s="416"/>
      <c r="O120" s="416"/>
      <c r="P120" s="424">
        <v>25</v>
      </c>
    </row>
    <row r="121" spans="1:16" ht="13.5" customHeight="1">
      <c r="A121" s="417" t="s">
        <v>195</v>
      </c>
      <c r="B121" s="463" t="s">
        <v>948</v>
      </c>
      <c r="C121" s="417" t="s">
        <v>138</v>
      </c>
      <c r="D121" s="417" t="s">
        <v>196</v>
      </c>
      <c r="E121" s="427" t="s">
        <v>144</v>
      </c>
      <c r="F121" s="424">
        <v>15</v>
      </c>
      <c r="G121" s="418">
        <v>36</v>
      </c>
      <c r="H121" s="423">
        <v>173</v>
      </c>
      <c r="I121" s="416">
        <v>0</v>
      </c>
      <c r="J121" s="416">
        <v>0</v>
      </c>
      <c r="K121" s="416">
        <v>0</v>
      </c>
      <c r="L121" s="416">
        <v>0</v>
      </c>
      <c r="M121" s="416">
        <v>0</v>
      </c>
      <c r="N121" s="416">
        <v>0</v>
      </c>
      <c r="O121" s="416">
        <v>0</v>
      </c>
      <c r="P121" s="424">
        <v>25</v>
      </c>
    </row>
    <row r="122" spans="1:16" ht="13.5" customHeight="1">
      <c r="A122" s="417" t="s">
        <v>197</v>
      </c>
      <c r="B122" s="417" t="s">
        <v>948</v>
      </c>
      <c r="C122" s="417" t="s">
        <v>138</v>
      </c>
      <c r="D122" s="417" t="s">
        <v>198</v>
      </c>
      <c r="E122" s="430" t="s">
        <v>998</v>
      </c>
      <c r="F122" s="424">
        <v>0</v>
      </c>
      <c r="G122" s="418">
        <v>48</v>
      </c>
      <c r="H122" s="423">
        <v>195</v>
      </c>
      <c r="I122" s="416">
        <v>0</v>
      </c>
      <c r="J122" s="416">
        <v>0</v>
      </c>
      <c r="K122" s="416">
        <v>0</v>
      </c>
      <c r="L122" s="416">
        <v>0</v>
      </c>
      <c r="M122" s="416">
        <v>0</v>
      </c>
      <c r="N122" s="416">
        <v>0</v>
      </c>
      <c r="O122" s="416">
        <v>0</v>
      </c>
      <c r="P122" s="424">
        <v>10</v>
      </c>
    </row>
    <row r="123" spans="1:16" ht="13.5" customHeight="1">
      <c r="A123" s="417" t="s">
        <v>270</v>
      </c>
      <c r="B123" s="417" t="s">
        <v>118</v>
      </c>
      <c r="C123" s="417" t="s">
        <v>138</v>
      </c>
      <c r="D123" s="417" t="s">
        <v>271</v>
      </c>
      <c r="E123" s="427" t="s">
        <v>144</v>
      </c>
      <c r="F123" s="424">
        <v>15</v>
      </c>
      <c r="G123" s="418">
        <v>15</v>
      </c>
      <c r="H123" s="423">
        <v>173</v>
      </c>
      <c r="I123" s="416">
        <v>0</v>
      </c>
      <c r="J123" s="416">
        <v>0</v>
      </c>
      <c r="K123" s="416">
        <v>0</v>
      </c>
      <c r="L123" s="416">
        <v>0</v>
      </c>
      <c r="M123" s="416">
        <v>0</v>
      </c>
      <c r="N123" s="416">
        <v>0</v>
      </c>
      <c r="O123" s="416">
        <v>0</v>
      </c>
      <c r="P123" s="424">
        <v>25</v>
      </c>
    </row>
    <row r="124" spans="1:16" ht="13.5" customHeight="1">
      <c r="A124" s="417" t="s">
        <v>272</v>
      </c>
      <c r="B124" s="417" t="s">
        <v>118</v>
      </c>
      <c r="C124" s="417" t="s">
        <v>138</v>
      </c>
      <c r="D124" s="417" t="s">
        <v>273</v>
      </c>
      <c r="E124" s="428" t="s">
        <v>147</v>
      </c>
      <c r="F124" s="424">
        <v>10</v>
      </c>
      <c r="G124" s="418">
        <v>54</v>
      </c>
      <c r="H124" s="423">
        <v>180</v>
      </c>
      <c r="I124" s="416">
        <v>0</v>
      </c>
      <c r="J124" s="416">
        <v>0</v>
      </c>
      <c r="K124" s="416">
        <v>0</v>
      </c>
      <c r="L124" s="416">
        <v>0</v>
      </c>
      <c r="M124" s="416">
        <v>0</v>
      </c>
      <c r="N124" s="416">
        <v>0</v>
      </c>
      <c r="O124" s="416">
        <v>0</v>
      </c>
      <c r="P124" s="424">
        <v>25</v>
      </c>
    </row>
    <row r="125" spans="1:16" ht="13.5" customHeight="1">
      <c r="A125" s="417" t="s">
        <v>274</v>
      </c>
      <c r="B125" s="417" t="s">
        <v>118</v>
      </c>
      <c r="C125" s="417" t="s">
        <v>138</v>
      </c>
      <c r="D125" s="417" t="s">
        <v>464</v>
      </c>
      <c r="E125" s="425" t="s">
        <v>140</v>
      </c>
      <c r="F125" s="424">
        <v>5</v>
      </c>
      <c r="G125" s="418">
        <v>99</v>
      </c>
      <c r="H125" s="423">
        <v>187</v>
      </c>
      <c r="I125" s="416">
        <v>0</v>
      </c>
      <c r="J125" s="416">
        <v>0</v>
      </c>
      <c r="K125" s="416">
        <v>0</v>
      </c>
      <c r="L125" s="416">
        <v>0</v>
      </c>
      <c r="M125" s="416">
        <v>0</v>
      </c>
      <c r="N125" s="416">
        <v>0</v>
      </c>
      <c r="O125" s="416">
        <v>0</v>
      </c>
      <c r="P125" s="424">
        <v>10</v>
      </c>
    </row>
    <row r="126" spans="1:16" ht="13.5" customHeight="1">
      <c r="A126" s="417" t="s">
        <v>275</v>
      </c>
      <c r="B126" s="417" t="s">
        <v>118</v>
      </c>
      <c r="C126" s="417" t="s">
        <v>138</v>
      </c>
      <c r="D126" s="417" t="s">
        <v>276</v>
      </c>
      <c r="E126" s="425" t="s">
        <v>140</v>
      </c>
      <c r="F126" s="424">
        <v>5</v>
      </c>
      <c r="G126" s="418">
        <v>30</v>
      </c>
      <c r="H126" s="423">
        <v>187</v>
      </c>
      <c r="I126" s="416">
        <v>0</v>
      </c>
      <c r="J126" s="416">
        <v>0</v>
      </c>
      <c r="K126" s="416">
        <v>0</v>
      </c>
      <c r="L126" s="416">
        <v>0</v>
      </c>
      <c r="M126" s="416">
        <v>0</v>
      </c>
      <c r="N126" s="416">
        <v>0</v>
      </c>
      <c r="O126" s="416">
        <v>0</v>
      </c>
      <c r="P126" s="424">
        <v>10</v>
      </c>
    </row>
    <row r="127" spans="1:16" ht="13.5" customHeight="1">
      <c r="A127" s="417" t="s">
        <v>277</v>
      </c>
      <c r="B127" s="417" t="s">
        <v>118</v>
      </c>
      <c r="C127" s="417" t="s">
        <v>142</v>
      </c>
      <c r="D127" s="417" t="s">
        <v>278</v>
      </c>
      <c r="E127" s="432" t="s">
        <v>140</v>
      </c>
      <c r="F127" s="424">
        <v>15</v>
      </c>
      <c r="G127" s="418">
        <v>92</v>
      </c>
      <c r="H127" s="423">
        <v>173</v>
      </c>
      <c r="I127" s="416">
        <v>0</v>
      </c>
      <c r="J127" s="416">
        <v>0</v>
      </c>
      <c r="K127" s="416">
        <v>0</v>
      </c>
      <c r="L127" s="416">
        <v>0</v>
      </c>
      <c r="M127" s="416">
        <v>0</v>
      </c>
      <c r="N127" s="416">
        <v>0</v>
      </c>
      <c r="O127" s="416">
        <v>0</v>
      </c>
      <c r="P127" s="424">
        <v>35</v>
      </c>
    </row>
    <row r="128" spans="1:16" ht="13.5" customHeight="1">
      <c r="A128" s="440" t="s">
        <v>279</v>
      </c>
      <c r="B128" s="417" t="s">
        <v>17</v>
      </c>
      <c r="C128" s="417" t="s">
        <v>138</v>
      </c>
      <c r="D128" s="417" t="s">
        <v>280</v>
      </c>
      <c r="E128" s="430" t="s">
        <v>998</v>
      </c>
      <c r="F128" s="424">
        <v>0</v>
      </c>
      <c r="G128" s="418">
        <v>51</v>
      </c>
      <c r="H128" s="423">
        <v>195</v>
      </c>
      <c r="I128" s="416">
        <v>0</v>
      </c>
      <c r="J128" s="416">
        <v>0</v>
      </c>
      <c r="K128" s="416">
        <v>0</v>
      </c>
      <c r="L128" s="416">
        <v>0</v>
      </c>
      <c r="M128" s="416">
        <v>0</v>
      </c>
      <c r="N128" s="416">
        <v>0</v>
      </c>
      <c r="O128" s="416">
        <v>0</v>
      </c>
      <c r="P128" s="424">
        <v>10</v>
      </c>
    </row>
    <row r="129" spans="1:16" ht="13.5" customHeight="1">
      <c r="A129" s="440" t="s">
        <v>1157</v>
      </c>
      <c r="B129" s="417" t="s">
        <v>17</v>
      </c>
      <c r="C129" s="417" t="s">
        <v>138</v>
      </c>
      <c r="D129" s="417"/>
      <c r="E129" s="430" t="s">
        <v>998</v>
      </c>
      <c r="F129" s="424">
        <v>0</v>
      </c>
      <c r="G129" s="418"/>
      <c r="H129" s="423">
        <v>195</v>
      </c>
      <c r="I129" s="416"/>
      <c r="J129" s="416"/>
      <c r="K129" s="416"/>
      <c r="L129" s="416"/>
      <c r="M129" s="416"/>
      <c r="N129" s="416"/>
      <c r="O129" s="416"/>
      <c r="P129" s="424">
        <v>10</v>
      </c>
    </row>
    <row r="130" spans="1:16" ht="13.5" customHeight="1">
      <c r="A130" s="440" t="s">
        <v>281</v>
      </c>
      <c r="B130" s="417" t="s">
        <v>17</v>
      </c>
      <c r="C130" s="417" t="s">
        <v>138</v>
      </c>
      <c r="D130" s="417" t="s">
        <v>282</v>
      </c>
      <c r="E130" s="430" t="s">
        <v>998</v>
      </c>
      <c r="F130" s="424">
        <v>0</v>
      </c>
      <c r="G130" s="418">
        <v>102</v>
      </c>
      <c r="H130" s="423">
        <v>195</v>
      </c>
      <c r="I130" s="416">
        <v>0</v>
      </c>
      <c r="J130" s="416">
        <v>0</v>
      </c>
      <c r="K130" s="416">
        <v>0</v>
      </c>
      <c r="L130" s="416">
        <v>0</v>
      </c>
      <c r="M130" s="416">
        <v>0</v>
      </c>
      <c r="N130" s="416">
        <v>0</v>
      </c>
      <c r="O130" s="416">
        <v>0</v>
      </c>
      <c r="P130" s="424">
        <v>10</v>
      </c>
    </row>
    <row r="131" spans="1:16" ht="13.5" customHeight="1">
      <c r="A131" s="440" t="s">
        <v>283</v>
      </c>
      <c r="B131" s="417" t="s">
        <v>17</v>
      </c>
      <c r="C131" s="417" t="s">
        <v>142</v>
      </c>
      <c r="D131" s="417" t="s">
        <v>284</v>
      </c>
      <c r="E131" s="426" t="s">
        <v>147</v>
      </c>
      <c r="F131" s="424">
        <v>20</v>
      </c>
      <c r="G131" s="418">
        <v>54</v>
      </c>
      <c r="H131" s="423">
        <v>166</v>
      </c>
      <c r="I131" s="416">
        <v>0</v>
      </c>
      <c r="J131" s="416">
        <v>0</v>
      </c>
      <c r="K131" s="416">
        <v>0</v>
      </c>
      <c r="L131" s="416">
        <v>0</v>
      </c>
      <c r="M131" s="416">
        <v>0</v>
      </c>
      <c r="N131" s="416">
        <v>0</v>
      </c>
      <c r="O131" s="416">
        <v>0</v>
      </c>
      <c r="P131" s="424">
        <v>35</v>
      </c>
    </row>
    <row r="132" spans="1:16" ht="13.5" customHeight="1">
      <c r="A132" s="440" t="s">
        <v>285</v>
      </c>
      <c r="B132" s="417" t="s">
        <v>17</v>
      </c>
      <c r="C132" s="417" t="s">
        <v>138</v>
      </c>
      <c r="D132" s="417" t="s">
        <v>286</v>
      </c>
      <c r="E132" s="425" t="s">
        <v>140</v>
      </c>
      <c r="F132" s="424">
        <v>5</v>
      </c>
      <c r="G132" s="418">
        <v>48</v>
      </c>
      <c r="H132" s="423">
        <v>187</v>
      </c>
      <c r="I132" s="416">
        <v>0</v>
      </c>
      <c r="J132" s="416">
        <v>0</v>
      </c>
      <c r="K132" s="416">
        <v>0</v>
      </c>
      <c r="L132" s="416">
        <v>0</v>
      </c>
      <c r="M132" s="416">
        <v>0</v>
      </c>
      <c r="N132" s="416">
        <v>0</v>
      </c>
      <c r="O132" s="416">
        <v>0</v>
      </c>
      <c r="P132" s="424">
        <v>10</v>
      </c>
    </row>
    <row r="133" spans="1:16" ht="13.5" customHeight="1">
      <c r="A133" s="417" t="s">
        <v>924</v>
      </c>
      <c r="B133" s="417" t="s">
        <v>10</v>
      </c>
      <c r="C133" s="417" t="s">
        <v>138</v>
      </c>
      <c r="D133" s="417" t="s">
        <v>925</v>
      </c>
      <c r="E133" s="430" t="s">
        <v>998</v>
      </c>
      <c r="F133" s="424">
        <v>0</v>
      </c>
      <c r="G133" s="418">
        <v>45</v>
      </c>
      <c r="H133" s="423">
        <v>195</v>
      </c>
      <c r="I133" s="416">
        <v>0</v>
      </c>
      <c r="J133" s="416">
        <v>0</v>
      </c>
      <c r="K133" s="416">
        <v>0</v>
      </c>
      <c r="L133" s="416">
        <v>0</v>
      </c>
      <c r="M133" s="416">
        <v>0</v>
      </c>
      <c r="N133" s="416">
        <v>0</v>
      </c>
      <c r="O133" s="416">
        <v>0</v>
      </c>
      <c r="P133" s="424">
        <v>10</v>
      </c>
    </row>
    <row r="134" spans="1:16" ht="13.5" customHeight="1">
      <c r="A134" s="417" t="s">
        <v>847</v>
      </c>
      <c r="B134" s="417" t="s">
        <v>10</v>
      </c>
      <c r="C134" s="417" t="s">
        <v>138</v>
      </c>
      <c r="D134" s="417" t="s">
        <v>848</v>
      </c>
      <c r="E134" s="425" t="s">
        <v>140</v>
      </c>
      <c r="F134" s="424">
        <v>5</v>
      </c>
      <c r="G134" s="418">
        <v>27</v>
      </c>
      <c r="H134" s="423">
        <v>187</v>
      </c>
      <c r="I134" s="416">
        <v>0</v>
      </c>
      <c r="J134" s="416">
        <v>0</v>
      </c>
      <c r="K134" s="416">
        <v>0</v>
      </c>
      <c r="L134" s="416">
        <v>0</v>
      </c>
      <c r="M134" s="416">
        <v>0</v>
      </c>
      <c r="N134" s="416">
        <v>0</v>
      </c>
      <c r="O134" s="416">
        <v>0</v>
      </c>
      <c r="P134" s="424">
        <v>10</v>
      </c>
    </row>
    <row r="135" spans="1:16" ht="13.5" customHeight="1">
      <c r="A135" s="417" t="s">
        <v>874</v>
      </c>
      <c r="B135" s="417" t="s">
        <v>10</v>
      </c>
      <c r="C135" s="417" t="s">
        <v>138</v>
      </c>
      <c r="D135" s="417" t="s">
        <v>289</v>
      </c>
      <c r="E135" s="428" t="s">
        <v>147</v>
      </c>
      <c r="F135" s="424">
        <v>10</v>
      </c>
      <c r="G135" s="418">
        <v>84</v>
      </c>
      <c r="H135" s="423">
        <v>180</v>
      </c>
      <c r="I135" s="416">
        <v>0</v>
      </c>
      <c r="J135" s="416">
        <v>0</v>
      </c>
      <c r="K135" s="416">
        <v>0</v>
      </c>
      <c r="L135" s="416">
        <v>0</v>
      </c>
      <c r="M135" s="416">
        <v>0</v>
      </c>
      <c r="N135" s="416">
        <v>0</v>
      </c>
      <c r="O135" s="416">
        <v>0</v>
      </c>
      <c r="P135" s="424">
        <v>25</v>
      </c>
    </row>
    <row r="136" spans="1:16" ht="13.5" customHeight="1">
      <c r="A136" s="417" t="s">
        <v>290</v>
      </c>
      <c r="B136" s="417" t="s">
        <v>10</v>
      </c>
      <c r="C136" s="417" t="s">
        <v>138</v>
      </c>
      <c r="D136" s="417" t="s">
        <v>291</v>
      </c>
      <c r="E136" s="428" t="s">
        <v>147</v>
      </c>
      <c r="F136" s="424">
        <v>10</v>
      </c>
      <c r="G136" s="418">
        <v>75</v>
      </c>
      <c r="H136" s="423">
        <v>180</v>
      </c>
      <c r="I136" s="416">
        <v>0</v>
      </c>
      <c r="J136" s="416">
        <v>0</v>
      </c>
      <c r="K136" s="416">
        <v>0</v>
      </c>
      <c r="L136" s="416">
        <v>0</v>
      </c>
      <c r="M136" s="416">
        <v>0</v>
      </c>
      <c r="N136" s="416">
        <v>0</v>
      </c>
      <c r="O136" s="416">
        <v>0</v>
      </c>
      <c r="P136" s="424">
        <v>25</v>
      </c>
    </row>
    <row r="137" spans="1:16" ht="13.5" customHeight="1">
      <c r="A137" s="417" t="s">
        <v>868</v>
      </c>
      <c r="B137" s="417" t="s">
        <v>10</v>
      </c>
      <c r="C137" s="417" t="s">
        <v>138</v>
      </c>
      <c r="D137" s="417" t="s">
        <v>901</v>
      </c>
      <c r="E137" s="430" t="s">
        <v>998</v>
      </c>
      <c r="F137" s="424">
        <v>0</v>
      </c>
      <c r="G137" s="418">
        <v>57</v>
      </c>
      <c r="H137" s="423">
        <v>195</v>
      </c>
      <c r="I137" s="416">
        <v>0</v>
      </c>
      <c r="J137" s="416">
        <v>0</v>
      </c>
      <c r="K137" s="416">
        <v>0</v>
      </c>
      <c r="L137" s="416">
        <v>0</v>
      </c>
      <c r="M137" s="416">
        <v>0</v>
      </c>
      <c r="N137" s="416">
        <v>0</v>
      </c>
      <c r="O137" s="416">
        <v>0</v>
      </c>
      <c r="P137" s="424">
        <v>10</v>
      </c>
    </row>
    <row r="138" spans="1:16" ht="13.5" customHeight="1">
      <c r="A138" s="417" t="s">
        <v>1306</v>
      </c>
      <c r="B138" s="417" t="s">
        <v>10</v>
      </c>
      <c r="C138" s="417" t="s">
        <v>138</v>
      </c>
      <c r="D138" s="417"/>
      <c r="E138" s="431" t="s">
        <v>148</v>
      </c>
      <c r="F138" s="424">
        <v>20</v>
      </c>
      <c r="G138" s="418">
        <v>21</v>
      </c>
      <c r="H138" s="423">
        <v>166</v>
      </c>
      <c r="I138" s="416">
        <v>0</v>
      </c>
      <c r="J138" s="416">
        <v>0</v>
      </c>
      <c r="K138" s="416">
        <v>0</v>
      </c>
      <c r="L138" s="416">
        <v>0</v>
      </c>
      <c r="M138" s="416">
        <v>0</v>
      </c>
      <c r="N138" s="416">
        <v>0</v>
      </c>
      <c r="O138" s="416">
        <v>0</v>
      </c>
      <c r="P138" s="424">
        <v>25</v>
      </c>
    </row>
    <row r="139" spans="1:16" ht="13.5" customHeight="1">
      <c r="A139" s="417" t="s">
        <v>1173</v>
      </c>
      <c r="B139" s="417" t="s">
        <v>10</v>
      </c>
      <c r="C139" s="417" t="s">
        <v>138</v>
      </c>
      <c r="D139" s="417" t="s">
        <v>435</v>
      </c>
      <c r="E139" s="425" t="s">
        <v>140</v>
      </c>
      <c r="F139" s="424">
        <v>5</v>
      </c>
      <c r="G139" s="418">
        <v>27</v>
      </c>
      <c r="H139" s="423">
        <v>187</v>
      </c>
      <c r="I139" s="518">
        <v>0</v>
      </c>
      <c r="J139" s="416">
        <v>0</v>
      </c>
      <c r="K139" s="416">
        <v>0</v>
      </c>
      <c r="L139" s="416">
        <v>0</v>
      </c>
      <c r="M139" s="416">
        <v>0</v>
      </c>
      <c r="N139" s="416">
        <v>0</v>
      </c>
      <c r="O139" s="416">
        <v>0</v>
      </c>
      <c r="P139" s="424">
        <v>10</v>
      </c>
    </row>
    <row r="140" spans="1:16" ht="13.5" customHeight="1">
      <c r="A140" t="s">
        <v>1172</v>
      </c>
      <c r="B140" s="420" t="s">
        <v>1006</v>
      </c>
      <c r="C140" s="420" t="s">
        <v>138</v>
      </c>
      <c r="D140" s="420"/>
      <c r="E140" s="425" t="s">
        <v>140</v>
      </c>
      <c r="F140" s="459">
        <v>5</v>
      </c>
      <c r="G140" s="420"/>
      <c r="H140" s="423">
        <v>187</v>
      </c>
      <c r="I140" s="416">
        <v>0</v>
      </c>
      <c r="J140" s="416">
        <v>0</v>
      </c>
      <c r="K140" s="416">
        <v>0</v>
      </c>
      <c r="L140" s="416">
        <v>0</v>
      </c>
      <c r="M140" s="416">
        <v>0</v>
      </c>
      <c r="N140" s="416">
        <v>0</v>
      </c>
      <c r="O140" s="416">
        <v>0</v>
      </c>
      <c r="P140" s="459">
        <v>10</v>
      </c>
    </row>
    <row r="141" spans="1:16" ht="13.5" customHeight="1">
      <c r="A141" s="530" t="s">
        <v>1160</v>
      </c>
      <c r="B141" s="420" t="s">
        <v>1006</v>
      </c>
      <c r="C141" s="420" t="s">
        <v>138</v>
      </c>
      <c r="D141" s="420"/>
      <c r="E141" s="431" t="s">
        <v>148</v>
      </c>
      <c r="F141" s="459">
        <v>20</v>
      </c>
      <c r="G141" s="420"/>
      <c r="H141" s="423">
        <v>166</v>
      </c>
      <c r="I141" s="416">
        <v>0</v>
      </c>
      <c r="J141" s="416">
        <v>0</v>
      </c>
      <c r="K141" s="416">
        <v>0</v>
      </c>
      <c r="L141" s="416">
        <v>0</v>
      </c>
      <c r="M141" s="416">
        <v>0</v>
      </c>
      <c r="N141" s="416">
        <v>0</v>
      </c>
      <c r="O141" s="416">
        <v>0</v>
      </c>
      <c r="P141" s="459">
        <v>25</v>
      </c>
    </row>
    <row r="142" spans="1:16" ht="13.5" customHeight="1">
      <c r="A142" s="461" t="s">
        <v>896</v>
      </c>
      <c r="B142" s="420" t="s">
        <v>1006</v>
      </c>
      <c r="C142" s="420" t="s">
        <v>138</v>
      </c>
      <c r="D142" s="420"/>
      <c r="E142" s="425" t="s">
        <v>140</v>
      </c>
      <c r="F142" s="459">
        <v>5</v>
      </c>
      <c r="G142" s="420"/>
      <c r="H142" s="423">
        <v>187</v>
      </c>
      <c r="I142" s="416">
        <v>0</v>
      </c>
      <c r="J142" s="416">
        <v>0</v>
      </c>
      <c r="K142" s="416">
        <v>0</v>
      </c>
      <c r="L142" s="416">
        <v>0</v>
      </c>
      <c r="M142" s="416">
        <v>0</v>
      </c>
      <c r="N142" s="416">
        <v>0</v>
      </c>
      <c r="O142" s="416">
        <v>0</v>
      </c>
      <c r="P142" s="459">
        <v>10</v>
      </c>
    </row>
    <row r="143" spans="1:16" ht="13.5" customHeight="1">
      <c r="A143" s="461" t="s">
        <v>1007</v>
      </c>
      <c r="B143" s="420" t="s">
        <v>1006</v>
      </c>
      <c r="C143" s="420" t="s">
        <v>138</v>
      </c>
      <c r="D143" s="420"/>
      <c r="E143" s="425" t="s">
        <v>234</v>
      </c>
      <c r="F143" s="459">
        <v>0</v>
      </c>
      <c r="G143" s="420"/>
      <c r="H143" s="423">
        <v>195</v>
      </c>
      <c r="I143" s="467">
        <v>0</v>
      </c>
      <c r="J143" s="416">
        <v>0</v>
      </c>
      <c r="K143" s="416">
        <v>0</v>
      </c>
      <c r="L143" s="416">
        <v>0</v>
      </c>
      <c r="M143" s="416">
        <v>0</v>
      </c>
      <c r="N143" s="416">
        <v>0</v>
      </c>
      <c r="O143" s="416">
        <v>0</v>
      </c>
      <c r="P143" s="459">
        <v>10</v>
      </c>
    </row>
    <row r="144" spans="1:16" ht="13.5" customHeight="1">
      <c r="A144" s="461" t="s">
        <v>1300</v>
      </c>
      <c r="B144" s="420" t="s">
        <v>1006</v>
      </c>
      <c r="C144" s="420" t="s">
        <v>138</v>
      </c>
      <c r="D144" s="510" t="s">
        <v>1011</v>
      </c>
      <c r="E144" s="430" t="s">
        <v>998</v>
      </c>
      <c r="F144" s="459">
        <v>0</v>
      </c>
      <c r="G144" s="420"/>
      <c r="H144" s="423">
        <v>195</v>
      </c>
      <c r="I144" s="416">
        <v>0</v>
      </c>
      <c r="J144" s="416">
        <v>0</v>
      </c>
      <c r="K144" s="416">
        <v>0</v>
      </c>
      <c r="L144" s="416">
        <v>0</v>
      </c>
      <c r="M144" s="416">
        <v>0</v>
      </c>
      <c r="N144" s="416">
        <v>0</v>
      </c>
      <c r="O144" s="416">
        <v>0</v>
      </c>
      <c r="P144" s="459">
        <v>10</v>
      </c>
    </row>
    <row r="145" spans="1:16" ht="13.5" customHeight="1">
      <c r="A145" s="461" t="s">
        <v>1317</v>
      </c>
      <c r="B145" s="420" t="s">
        <v>1006</v>
      </c>
      <c r="C145" s="420" t="s">
        <v>142</v>
      </c>
      <c r="D145" s="420"/>
      <c r="E145" s="431" t="s">
        <v>148</v>
      </c>
      <c r="F145" s="459">
        <v>30</v>
      </c>
      <c r="G145" s="420"/>
      <c r="H145" s="423">
        <v>151</v>
      </c>
      <c r="I145" s="416">
        <v>0</v>
      </c>
      <c r="J145" s="416">
        <v>0</v>
      </c>
      <c r="K145" s="416">
        <v>0</v>
      </c>
      <c r="L145" s="416">
        <v>0</v>
      </c>
      <c r="M145" s="416">
        <v>0</v>
      </c>
      <c r="N145" s="416">
        <v>0</v>
      </c>
      <c r="O145" s="416">
        <v>0</v>
      </c>
      <c r="P145" s="459">
        <v>35</v>
      </c>
    </row>
    <row r="146" spans="1:16" ht="13.5" customHeight="1">
      <c r="A146" s="461" t="s">
        <v>1009</v>
      </c>
      <c r="B146" s="420" t="s">
        <v>1006</v>
      </c>
      <c r="C146" s="420" t="s">
        <v>138</v>
      </c>
      <c r="D146" s="420"/>
      <c r="E146" s="431" t="s">
        <v>148</v>
      </c>
      <c r="F146" s="459">
        <v>20</v>
      </c>
      <c r="G146" s="420"/>
      <c r="H146" s="423">
        <v>166</v>
      </c>
      <c r="I146" s="416">
        <v>0</v>
      </c>
      <c r="J146" s="416">
        <v>0</v>
      </c>
      <c r="K146" s="416">
        <v>0</v>
      </c>
      <c r="L146" s="416">
        <v>0</v>
      </c>
      <c r="M146" s="416">
        <v>0</v>
      </c>
      <c r="N146" s="416">
        <v>0</v>
      </c>
      <c r="O146" s="416">
        <v>0</v>
      </c>
      <c r="P146" s="459">
        <v>25</v>
      </c>
    </row>
    <row r="147" spans="1:16" ht="13.5" customHeight="1">
      <c r="A147" s="531" t="s">
        <v>1127</v>
      </c>
      <c r="B147" s="420" t="s">
        <v>1006</v>
      </c>
      <c r="C147" s="420" t="s">
        <v>138</v>
      </c>
      <c r="D147" s="420"/>
      <c r="E147" s="431" t="s">
        <v>148</v>
      </c>
      <c r="F147" s="459">
        <v>20</v>
      </c>
      <c r="G147" s="420"/>
      <c r="H147" s="423">
        <v>166</v>
      </c>
      <c r="I147" s="416">
        <v>0</v>
      </c>
      <c r="J147" s="416">
        <v>0</v>
      </c>
      <c r="K147" s="416">
        <v>0</v>
      </c>
      <c r="L147" s="416">
        <v>0</v>
      </c>
      <c r="M147" s="416">
        <v>0</v>
      </c>
      <c r="N147" s="416">
        <v>0</v>
      </c>
      <c r="O147" s="416">
        <v>0</v>
      </c>
      <c r="P147" s="459">
        <v>25</v>
      </c>
    </row>
    <row r="148" spans="1:16" ht="13.5" customHeight="1">
      <c r="A148" s="461" t="s">
        <v>1161</v>
      </c>
      <c r="B148" s="420" t="s">
        <v>1006</v>
      </c>
      <c r="C148" s="420" t="s">
        <v>138</v>
      </c>
      <c r="D148" s="420"/>
      <c r="E148" s="431" t="s">
        <v>148</v>
      </c>
      <c r="F148" s="459">
        <v>20</v>
      </c>
      <c r="G148" s="420"/>
      <c r="H148" s="423">
        <v>166</v>
      </c>
      <c r="I148" s="416">
        <v>0</v>
      </c>
      <c r="J148" s="416">
        <v>0</v>
      </c>
      <c r="K148" s="416">
        <v>0</v>
      </c>
      <c r="L148" s="416">
        <v>0</v>
      </c>
      <c r="M148" s="416">
        <v>0</v>
      </c>
      <c r="N148" s="416">
        <v>0</v>
      </c>
      <c r="O148" s="416">
        <v>0</v>
      </c>
      <c r="P148" s="459">
        <v>25</v>
      </c>
    </row>
    <row r="149" spans="1:16" ht="13.5" customHeight="1">
      <c r="A149" s="461" t="s">
        <v>1010</v>
      </c>
      <c r="B149" s="420" t="s">
        <v>1006</v>
      </c>
      <c r="C149" s="420" t="s">
        <v>138</v>
      </c>
      <c r="D149" s="420"/>
      <c r="E149" s="425" t="s">
        <v>140</v>
      </c>
      <c r="F149" s="459">
        <v>5</v>
      </c>
      <c r="G149" s="420"/>
      <c r="H149" s="423">
        <v>187</v>
      </c>
      <c r="I149" s="416">
        <v>0</v>
      </c>
      <c r="J149" s="416">
        <v>0</v>
      </c>
      <c r="K149" s="416">
        <v>0</v>
      </c>
      <c r="L149" s="416">
        <v>0</v>
      </c>
      <c r="M149" s="416">
        <v>0</v>
      </c>
      <c r="N149" s="416">
        <v>0</v>
      </c>
      <c r="O149" s="416">
        <v>0</v>
      </c>
      <c r="P149" s="459">
        <v>10</v>
      </c>
    </row>
    <row r="150" spans="1:16" ht="13.5" customHeight="1">
      <c r="A150" s="512" t="s">
        <v>242</v>
      </c>
      <c r="B150" s="420" t="s">
        <v>1006</v>
      </c>
      <c r="C150" s="420" t="s">
        <v>138</v>
      </c>
      <c r="D150" s="420"/>
      <c r="E150" s="425" t="s">
        <v>140</v>
      </c>
      <c r="F150" s="459">
        <v>5</v>
      </c>
      <c r="G150" s="420"/>
      <c r="H150" s="423">
        <v>187</v>
      </c>
      <c r="I150" s="416">
        <v>0</v>
      </c>
      <c r="J150" s="416">
        <v>0</v>
      </c>
      <c r="K150" s="416">
        <v>0</v>
      </c>
      <c r="L150" s="416">
        <v>0</v>
      </c>
      <c r="M150" s="416">
        <v>0</v>
      </c>
      <c r="N150" s="416">
        <v>0</v>
      </c>
      <c r="O150" s="416">
        <v>0</v>
      </c>
      <c r="P150" s="459">
        <v>10</v>
      </c>
    </row>
    <row r="151" spans="1:16" ht="13.5" customHeight="1">
      <c r="A151" s="417" t="s">
        <v>877</v>
      </c>
      <c r="B151" s="420" t="s">
        <v>1006</v>
      </c>
      <c r="C151" s="420" t="s">
        <v>138</v>
      </c>
      <c r="D151" s="420"/>
      <c r="E151" s="431" t="s">
        <v>148</v>
      </c>
      <c r="F151" s="459">
        <v>20</v>
      </c>
      <c r="G151" s="420"/>
      <c r="H151" s="423">
        <v>166</v>
      </c>
      <c r="I151" s="416">
        <v>0</v>
      </c>
      <c r="J151" s="416">
        <v>0</v>
      </c>
      <c r="K151" s="416">
        <v>0</v>
      </c>
      <c r="L151" s="416">
        <v>0</v>
      </c>
      <c r="M151" s="416">
        <v>0</v>
      </c>
      <c r="N151" s="416">
        <v>0</v>
      </c>
      <c r="O151" s="416">
        <v>0</v>
      </c>
      <c r="P151" s="459">
        <v>25</v>
      </c>
    </row>
    <row r="152" spans="1:16" ht="13.5" customHeight="1">
      <c r="A152" s="512" t="s">
        <v>1051</v>
      </c>
      <c r="B152" s="420" t="s">
        <v>1006</v>
      </c>
      <c r="C152" s="420" t="s">
        <v>138</v>
      </c>
      <c r="D152" s="420"/>
      <c r="E152" s="431" t="s">
        <v>148</v>
      </c>
      <c r="F152" s="459">
        <v>20</v>
      </c>
      <c r="G152" s="420"/>
      <c r="H152" s="423">
        <v>166</v>
      </c>
      <c r="I152" s="416">
        <v>0</v>
      </c>
      <c r="J152" s="416">
        <v>0</v>
      </c>
      <c r="K152" s="416">
        <v>0</v>
      </c>
      <c r="L152" s="416">
        <v>0</v>
      </c>
      <c r="M152" s="416">
        <v>0</v>
      </c>
      <c r="N152" s="416">
        <v>0</v>
      </c>
      <c r="O152" s="416">
        <v>0</v>
      </c>
      <c r="P152" s="459">
        <v>25</v>
      </c>
    </row>
    <row r="153" spans="1:16" ht="13.5" customHeight="1" thickBot="1">
      <c r="A153" s="461" t="s">
        <v>1052</v>
      </c>
      <c r="B153" s="420" t="s">
        <v>1006</v>
      </c>
      <c r="C153" s="420" t="s">
        <v>142</v>
      </c>
      <c r="D153" s="420"/>
      <c r="E153" s="431" t="s">
        <v>148</v>
      </c>
      <c r="F153" s="459">
        <v>30</v>
      </c>
      <c r="G153" s="420"/>
      <c r="H153" s="423">
        <v>151</v>
      </c>
      <c r="I153" s="416">
        <v>0</v>
      </c>
      <c r="J153" s="416">
        <v>0</v>
      </c>
      <c r="K153" s="416">
        <v>0</v>
      </c>
      <c r="L153" s="416">
        <v>0</v>
      </c>
      <c r="M153" s="416">
        <v>0</v>
      </c>
      <c r="N153" s="416">
        <v>0</v>
      </c>
      <c r="O153" s="416">
        <v>0</v>
      </c>
      <c r="P153" s="459">
        <v>35</v>
      </c>
    </row>
    <row r="154" spans="1:16" ht="13.5" customHeight="1" thickBot="1" thickTop="1">
      <c r="A154" s="513" t="s">
        <v>1269</v>
      </c>
      <c r="B154" s="420" t="s">
        <v>1006</v>
      </c>
      <c r="C154" s="420" t="s">
        <v>142</v>
      </c>
      <c r="D154" s="420"/>
      <c r="E154" s="429" t="s">
        <v>144</v>
      </c>
      <c r="F154" s="459">
        <v>25</v>
      </c>
      <c r="G154" s="460">
        <v>12</v>
      </c>
      <c r="H154" s="423">
        <v>158</v>
      </c>
      <c r="I154" s="416">
        <v>0</v>
      </c>
      <c r="J154" s="416">
        <v>0</v>
      </c>
      <c r="K154" s="416">
        <v>0</v>
      </c>
      <c r="L154" s="416">
        <v>0</v>
      </c>
      <c r="M154" s="416">
        <v>0</v>
      </c>
      <c r="N154" s="416">
        <v>0</v>
      </c>
      <c r="O154" s="416">
        <v>0</v>
      </c>
      <c r="P154" s="459">
        <v>35</v>
      </c>
    </row>
    <row r="155" spans="1:16" ht="13.5" customHeight="1" thickTop="1">
      <c r="A155" s="417" t="s">
        <v>296</v>
      </c>
      <c r="B155" s="417" t="s">
        <v>116</v>
      </c>
      <c r="C155" s="417" t="s">
        <v>138</v>
      </c>
      <c r="D155" s="417" t="s">
        <v>297</v>
      </c>
      <c r="E155" s="427" t="s">
        <v>144</v>
      </c>
      <c r="F155" s="424">
        <v>15</v>
      </c>
      <c r="G155" s="418">
        <v>15</v>
      </c>
      <c r="H155" s="423">
        <v>173</v>
      </c>
      <c r="I155" s="416">
        <v>0</v>
      </c>
      <c r="J155" s="416">
        <v>0</v>
      </c>
      <c r="K155" s="416">
        <v>0</v>
      </c>
      <c r="L155" s="416">
        <v>0</v>
      </c>
      <c r="M155" s="416">
        <v>0</v>
      </c>
      <c r="N155" s="416">
        <v>0</v>
      </c>
      <c r="O155" s="416">
        <v>0</v>
      </c>
      <c r="P155" s="424">
        <v>25</v>
      </c>
    </row>
    <row r="156" spans="1:16" ht="13.5" customHeight="1" thickBot="1">
      <c r="A156" s="463" t="s">
        <v>1293</v>
      </c>
      <c r="B156" s="417" t="s">
        <v>116</v>
      </c>
      <c r="C156" s="417" t="s">
        <v>138</v>
      </c>
      <c r="D156" s="417"/>
      <c r="E156" s="427" t="s">
        <v>148</v>
      </c>
      <c r="F156" s="424">
        <v>20</v>
      </c>
      <c r="G156" s="418"/>
      <c r="H156" s="423"/>
      <c r="I156" s="416"/>
      <c r="J156" s="416"/>
      <c r="K156" s="416"/>
      <c r="L156" s="416"/>
      <c r="M156" s="416"/>
      <c r="N156" s="416"/>
      <c r="O156" s="416"/>
      <c r="P156" s="424">
        <v>25</v>
      </c>
    </row>
    <row r="157" spans="1:16" ht="13.5" customHeight="1" thickBot="1" thickTop="1">
      <c r="A157" s="511" t="s">
        <v>439</v>
      </c>
      <c r="B157" s="417" t="s">
        <v>116</v>
      </c>
      <c r="C157" s="417" t="s">
        <v>138</v>
      </c>
      <c r="D157" s="417" t="s">
        <v>444</v>
      </c>
      <c r="E157" s="465" t="s">
        <v>147</v>
      </c>
      <c r="F157" s="424">
        <v>10</v>
      </c>
      <c r="G157" s="418">
        <v>63</v>
      </c>
      <c r="H157" s="423">
        <v>180</v>
      </c>
      <c r="I157" s="416">
        <v>0</v>
      </c>
      <c r="J157" s="416">
        <v>0</v>
      </c>
      <c r="K157" s="416">
        <v>0</v>
      </c>
      <c r="L157" s="416">
        <v>0</v>
      </c>
      <c r="M157" s="416">
        <v>0</v>
      </c>
      <c r="N157" s="416">
        <v>0</v>
      </c>
      <c r="O157" s="416">
        <v>0</v>
      </c>
      <c r="P157" s="424">
        <v>25</v>
      </c>
    </row>
    <row r="158" spans="1:16" ht="13.5" customHeight="1" thickTop="1">
      <c r="A158" s="417" t="s">
        <v>300</v>
      </c>
      <c r="B158" s="417" t="s">
        <v>116</v>
      </c>
      <c r="C158" s="417" t="s">
        <v>138</v>
      </c>
      <c r="D158" s="417" t="s">
        <v>301</v>
      </c>
      <c r="E158" s="425" t="s">
        <v>140</v>
      </c>
      <c r="F158" s="424">
        <v>5</v>
      </c>
      <c r="G158" s="418">
        <v>47</v>
      </c>
      <c r="H158" s="423">
        <v>187</v>
      </c>
      <c r="I158" s="416">
        <v>0</v>
      </c>
      <c r="J158" s="416">
        <v>0</v>
      </c>
      <c r="K158" s="416">
        <v>0</v>
      </c>
      <c r="L158" s="416">
        <v>0</v>
      </c>
      <c r="M158" s="416">
        <v>0</v>
      </c>
      <c r="N158" s="416">
        <v>0</v>
      </c>
      <c r="O158" s="416">
        <v>0</v>
      </c>
      <c r="P158" s="424">
        <v>10</v>
      </c>
    </row>
    <row r="159" spans="1:16" ht="13.5" customHeight="1">
      <c r="A159" s="417" t="s">
        <v>302</v>
      </c>
      <c r="B159" s="417" t="s">
        <v>116</v>
      </c>
      <c r="C159" s="417" t="s">
        <v>138</v>
      </c>
      <c r="D159" s="417" t="s">
        <v>303</v>
      </c>
      <c r="E159" s="425" t="s">
        <v>140</v>
      </c>
      <c r="F159" s="424">
        <v>5</v>
      </c>
      <c r="G159" s="418">
        <v>72</v>
      </c>
      <c r="H159" s="423">
        <v>187</v>
      </c>
      <c r="I159" s="416">
        <v>0</v>
      </c>
      <c r="J159" s="416">
        <v>0</v>
      </c>
      <c r="K159" s="416">
        <v>0</v>
      </c>
      <c r="L159" s="416">
        <v>0</v>
      </c>
      <c r="M159" s="416">
        <v>0</v>
      </c>
      <c r="N159" s="416">
        <v>0</v>
      </c>
      <c r="O159" s="416">
        <v>0</v>
      </c>
      <c r="P159" s="424">
        <v>10</v>
      </c>
    </row>
    <row r="160" spans="1:16" ht="13.5" customHeight="1">
      <c r="A160" s="417" t="s">
        <v>434</v>
      </c>
      <c r="B160" s="417" t="s">
        <v>116</v>
      </c>
      <c r="C160" s="417" t="s">
        <v>138</v>
      </c>
      <c r="D160" s="463" t="s">
        <v>465</v>
      </c>
      <c r="E160" s="425" t="s">
        <v>140</v>
      </c>
      <c r="F160" s="424">
        <v>5</v>
      </c>
      <c r="G160" s="418">
        <v>96</v>
      </c>
      <c r="H160" s="423">
        <v>187</v>
      </c>
      <c r="I160" s="416">
        <v>0</v>
      </c>
      <c r="J160" s="416">
        <v>0</v>
      </c>
      <c r="K160" s="416">
        <v>0</v>
      </c>
      <c r="L160" s="416">
        <v>0</v>
      </c>
      <c r="M160" s="416">
        <v>0</v>
      </c>
      <c r="N160" s="416">
        <v>0</v>
      </c>
      <c r="O160" s="416">
        <v>0</v>
      </c>
      <c r="P160" s="424">
        <v>10</v>
      </c>
    </row>
    <row r="161" spans="1:16" ht="13.5" customHeight="1">
      <c r="A161" s="417" t="s">
        <v>304</v>
      </c>
      <c r="B161" s="417" t="s">
        <v>15</v>
      </c>
      <c r="C161" s="417" t="s">
        <v>138</v>
      </c>
      <c r="D161" s="417" t="s">
        <v>305</v>
      </c>
      <c r="E161" s="465" t="s">
        <v>147</v>
      </c>
      <c r="F161" s="424">
        <v>10</v>
      </c>
      <c r="G161" s="418">
        <v>78</v>
      </c>
      <c r="H161" s="423">
        <v>180</v>
      </c>
      <c r="I161" s="416">
        <v>0</v>
      </c>
      <c r="J161" s="416">
        <v>0</v>
      </c>
      <c r="K161" s="416">
        <v>0</v>
      </c>
      <c r="L161" s="416">
        <v>0</v>
      </c>
      <c r="M161" s="416">
        <v>0</v>
      </c>
      <c r="N161" s="416">
        <v>0</v>
      </c>
      <c r="O161" s="416">
        <v>0</v>
      </c>
      <c r="P161" s="424">
        <v>25</v>
      </c>
    </row>
    <row r="162" spans="1:16" ht="13.5" customHeight="1">
      <c r="A162" s="417" t="s">
        <v>306</v>
      </c>
      <c r="B162" s="417" t="s">
        <v>15</v>
      </c>
      <c r="C162" s="417" t="s">
        <v>138</v>
      </c>
      <c r="D162" s="417" t="s">
        <v>307</v>
      </c>
      <c r="E162" s="465" t="s">
        <v>147</v>
      </c>
      <c r="F162" s="424">
        <v>10</v>
      </c>
      <c r="G162" s="418">
        <v>90</v>
      </c>
      <c r="H162" s="423">
        <v>180</v>
      </c>
      <c r="I162" s="416">
        <v>0</v>
      </c>
      <c r="J162" s="416">
        <v>0</v>
      </c>
      <c r="K162" s="416">
        <v>0</v>
      </c>
      <c r="L162" s="416">
        <v>0</v>
      </c>
      <c r="M162" s="416">
        <v>0</v>
      </c>
      <c r="N162" s="416">
        <v>0</v>
      </c>
      <c r="O162" s="416">
        <v>0</v>
      </c>
      <c r="P162" s="424">
        <v>25</v>
      </c>
    </row>
    <row r="163" spans="1:16" ht="13.5" customHeight="1">
      <c r="A163" s="417" t="s">
        <v>308</v>
      </c>
      <c r="B163" s="417" t="s">
        <v>15</v>
      </c>
      <c r="C163" s="417" t="s">
        <v>138</v>
      </c>
      <c r="D163" s="417" t="s">
        <v>309</v>
      </c>
      <c r="E163" s="464" t="s">
        <v>140</v>
      </c>
      <c r="F163" s="424">
        <v>5</v>
      </c>
      <c r="G163" s="418">
        <v>84</v>
      </c>
      <c r="H163" s="423">
        <v>187</v>
      </c>
      <c r="I163" s="416">
        <v>0</v>
      </c>
      <c r="J163" s="416">
        <v>0</v>
      </c>
      <c r="K163" s="416">
        <v>0</v>
      </c>
      <c r="L163" s="416">
        <v>0</v>
      </c>
      <c r="M163" s="416">
        <v>0</v>
      </c>
      <c r="N163" s="416">
        <v>0</v>
      </c>
      <c r="O163" s="416">
        <v>0</v>
      </c>
      <c r="P163" s="424">
        <v>10</v>
      </c>
    </row>
    <row r="164" spans="1:16" ht="13.5" customHeight="1">
      <c r="A164" s="417" t="s">
        <v>1049</v>
      </c>
      <c r="B164" s="417" t="s">
        <v>15</v>
      </c>
      <c r="C164" s="417" t="s">
        <v>142</v>
      </c>
      <c r="D164" s="417" t="s">
        <v>1050</v>
      </c>
      <c r="E164" s="438" t="s">
        <v>144</v>
      </c>
      <c r="F164" s="424">
        <v>25</v>
      </c>
      <c r="G164" s="418">
        <v>51</v>
      </c>
      <c r="H164" s="423">
        <v>158</v>
      </c>
      <c r="I164" s="416">
        <v>0</v>
      </c>
      <c r="J164" s="416">
        <v>0</v>
      </c>
      <c r="K164" s="416">
        <v>0</v>
      </c>
      <c r="L164" s="416">
        <v>0</v>
      </c>
      <c r="M164" s="416">
        <v>0</v>
      </c>
      <c r="N164" s="416">
        <v>0</v>
      </c>
      <c r="O164" s="416">
        <v>0</v>
      </c>
      <c r="P164" s="424">
        <v>35</v>
      </c>
    </row>
    <row r="165" spans="1:16" ht="13.5" customHeight="1">
      <c r="A165" s="417" t="s">
        <v>937</v>
      </c>
      <c r="B165" s="417" t="s">
        <v>15</v>
      </c>
      <c r="C165" s="417" t="s">
        <v>138</v>
      </c>
      <c r="D165" s="417" t="s">
        <v>938</v>
      </c>
      <c r="E165" s="428" t="s">
        <v>147</v>
      </c>
      <c r="F165" s="424">
        <v>10</v>
      </c>
      <c r="G165" s="418">
        <v>90</v>
      </c>
      <c r="H165" s="423">
        <v>180</v>
      </c>
      <c r="I165" s="416">
        <v>0</v>
      </c>
      <c r="J165" s="416">
        <v>0</v>
      </c>
      <c r="K165" s="416">
        <v>0</v>
      </c>
      <c r="L165" s="416">
        <v>0</v>
      </c>
      <c r="M165" s="416">
        <v>0</v>
      </c>
      <c r="N165" s="416">
        <v>0</v>
      </c>
      <c r="O165" s="416">
        <v>0</v>
      </c>
      <c r="P165" s="424">
        <v>25</v>
      </c>
    </row>
    <row r="166" spans="1:16" ht="13.5" customHeight="1">
      <c r="A166" s="417" t="s">
        <v>310</v>
      </c>
      <c r="B166" s="417" t="s">
        <v>15</v>
      </c>
      <c r="C166" s="417" t="s">
        <v>138</v>
      </c>
      <c r="D166" s="417" t="s">
        <v>902</v>
      </c>
      <c r="E166" s="425" t="s">
        <v>140</v>
      </c>
      <c r="F166" s="424">
        <v>5</v>
      </c>
      <c r="G166" s="418">
        <v>48</v>
      </c>
      <c r="H166" s="423">
        <v>187</v>
      </c>
      <c r="I166" s="416">
        <v>0</v>
      </c>
      <c r="J166" s="416">
        <v>0</v>
      </c>
      <c r="K166" s="416">
        <v>0</v>
      </c>
      <c r="L166" s="416">
        <v>0</v>
      </c>
      <c r="M166" s="416">
        <v>0</v>
      </c>
      <c r="N166" s="416">
        <v>0</v>
      </c>
      <c r="O166" s="416">
        <v>0</v>
      </c>
      <c r="P166" s="424">
        <v>10</v>
      </c>
    </row>
    <row r="167" spans="1:16" ht="13.5" customHeight="1">
      <c r="A167" s="440" t="s">
        <v>311</v>
      </c>
      <c r="B167" s="417" t="s">
        <v>119</v>
      </c>
      <c r="C167" s="417" t="s">
        <v>138</v>
      </c>
      <c r="D167" s="417" t="s">
        <v>312</v>
      </c>
      <c r="E167" s="437" t="s">
        <v>148</v>
      </c>
      <c r="F167" s="424">
        <v>20</v>
      </c>
      <c r="G167" s="418">
        <v>48</v>
      </c>
      <c r="H167" s="423">
        <v>166</v>
      </c>
      <c r="I167" s="416">
        <v>0</v>
      </c>
      <c r="J167" s="416">
        <v>0</v>
      </c>
      <c r="K167" s="416">
        <v>0</v>
      </c>
      <c r="L167" s="416">
        <v>0</v>
      </c>
      <c r="M167" s="416">
        <v>0</v>
      </c>
      <c r="N167" s="416">
        <v>0</v>
      </c>
      <c r="O167" s="416">
        <v>0</v>
      </c>
      <c r="P167" s="424">
        <v>25</v>
      </c>
    </row>
    <row r="168" spans="1:16" ht="13.5" customHeight="1">
      <c r="A168" s="440" t="s">
        <v>313</v>
      </c>
      <c r="B168" s="417" t="s">
        <v>119</v>
      </c>
      <c r="C168" s="417" t="s">
        <v>138</v>
      </c>
      <c r="D168" s="417" t="s">
        <v>314</v>
      </c>
      <c r="E168" s="465" t="s">
        <v>147</v>
      </c>
      <c r="F168" s="424">
        <v>10</v>
      </c>
      <c r="G168" s="418">
        <v>60</v>
      </c>
      <c r="H168" s="423">
        <v>180</v>
      </c>
      <c r="I168" s="416">
        <v>0</v>
      </c>
      <c r="J168" s="416">
        <v>0</v>
      </c>
      <c r="K168" s="416">
        <v>0</v>
      </c>
      <c r="L168" s="416">
        <v>0</v>
      </c>
      <c r="M168" s="416">
        <v>0</v>
      </c>
      <c r="N168" s="416">
        <v>0</v>
      </c>
      <c r="O168" s="416">
        <v>0</v>
      </c>
      <c r="P168" s="424">
        <v>25</v>
      </c>
    </row>
    <row r="169" spans="1:16" ht="13.5" customHeight="1">
      <c r="A169" s="441" t="s">
        <v>183</v>
      </c>
      <c r="B169" s="417" t="s">
        <v>116</v>
      </c>
      <c r="C169" s="417" t="s">
        <v>138</v>
      </c>
      <c r="D169" s="417" t="s">
        <v>184</v>
      </c>
      <c r="E169" s="464" t="s">
        <v>140</v>
      </c>
      <c r="F169" s="424">
        <v>5</v>
      </c>
      <c r="G169" s="418">
        <v>33</v>
      </c>
      <c r="H169" s="423">
        <v>187</v>
      </c>
      <c r="I169" s="416">
        <v>0</v>
      </c>
      <c r="J169" s="416">
        <v>0</v>
      </c>
      <c r="K169" s="416">
        <v>0</v>
      </c>
      <c r="L169" s="416">
        <v>0</v>
      </c>
      <c r="M169" s="416">
        <v>0</v>
      </c>
      <c r="N169" s="416">
        <v>0</v>
      </c>
      <c r="O169" s="416">
        <v>0</v>
      </c>
      <c r="P169" s="424">
        <v>10</v>
      </c>
    </row>
    <row r="170" spans="1:16" ht="13.5" customHeight="1">
      <c r="A170" s="440" t="s">
        <v>315</v>
      </c>
      <c r="B170" s="417" t="s">
        <v>119</v>
      </c>
      <c r="C170" s="417" t="s">
        <v>138</v>
      </c>
      <c r="D170" s="417" t="s">
        <v>316</v>
      </c>
      <c r="E170" s="496" t="s">
        <v>144</v>
      </c>
      <c r="F170" s="424">
        <v>15</v>
      </c>
      <c r="G170" s="418">
        <v>57</v>
      </c>
      <c r="H170" s="423">
        <v>173</v>
      </c>
      <c r="I170" s="416">
        <v>0</v>
      </c>
      <c r="J170" s="416">
        <v>0</v>
      </c>
      <c r="K170" s="416">
        <v>0</v>
      </c>
      <c r="L170" s="416">
        <v>0</v>
      </c>
      <c r="M170" s="416">
        <v>0</v>
      </c>
      <c r="N170" s="416">
        <v>0</v>
      </c>
      <c r="O170" s="416">
        <v>0</v>
      </c>
      <c r="P170" s="424">
        <v>25</v>
      </c>
    </row>
    <row r="171" spans="1:16" ht="13.5" customHeight="1">
      <c r="A171" s="440" t="s">
        <v>317</v>
      </c>
      <c r="B171" s="417" t="s">
        <v>119</v>
      </c>
      <c r="C171" s="417" t="s">
        <v>138</v>
      </c>
      <c r="D171" s="417" t="s">
        <v>318</v>
      </c>
      <c r="E171" s="428" t="s">
        <v>147</v>
      </c>
      <c r="F171" s="424">
        <v>5</v>
      </c>
      <c r="G171" s="418">
        <v>45</v>
      </c>
      <c r="H171" s="423">
        <v>180</v>
      </c>
      <c r="I171" s="416">
        <v>0</v>
      </c>
      <c r="J171" s="416">
        <v>0</v>
      </c>
      <c r="K171" s="416">
        <v>0</v>
      </c>
      <c r="L171" s="416">
        <v>0</v>
      </c>
      <c r="M171" s="416">
        <v>0</v>
      </c>
      <c r="N171" s="416">
        <v>0</v>
      </c>
      <c r="O171" s="416">
        <v>0</v>
      </c>
      <c r="P171" s="424">
        <v>25</v>
      </c>
    </row>
    <row r="172" spans="1:16" ht="13.5" customHeight="1">
      <c r="A172" s="440" t="s">
        <v>319</v>
      </c>
      <c r="B172" s="417" t="s">
        <v>119</v>
      </c>
      <c r="C172" s="417" t="s">
        <v>138</v>
      </c>
      <c r="D172" s="417" t="s">
        <v>320</v>
      </c>
      <c r="E172" s="430" t="s">
        <v>998</v>
      </c>
      <c r="F172" s="424">
        <v>0</v>
      </c>
      <c r="G172" s="418">
        <v>63</v>
      </c>
      <c r="H172" s="423">
        <v>195</v>
      </c>
      <c r="I172" s="416">
        <v>0</v>
      </c>
      <c r="J172" s="416">
        <v>0</v>
      </c>
      <c r="K172" s="416">
        <v>0</v>
      </c>
      <c r="L172" s="416">
        <v>0</v>
      </c>
      <c r="M172" s="416">
        <v>0</v>
      </c>
      <c r="N172" s="416">
        <v>0</v>
      </c>
      <c r="O172" s="416">
        <v>0</v>
      </c>
      <c r="P172" s="424">
        <v>10</v>
      </c>
    </row>
    <row r="173" spans="1:16" ht="13.5" customHeight="1">
      <c r="A173" s="440" t="s">
        <v>950</v>
      </c>
      <c r="B173" s="417" t="s">
        <v>961</v>
      </c>
      <c r="C173" s="417" t="s">
        <v>138</v>
      </c>
      <c r="D173" s="417" t="s">
        <v>951</v>
      </c>
      <c r="E173" s="431" t="s">
        <v>148</v>
      </c>
      <c r="F173" s="424">
        <v>20</v>
      </c>
      <c r="G173" s="418">
        <v>3</v>
      </c>
      <c r="H173" s="423">
        <v>166</v>
      </c>
      <c r="I173" s="416">
        <v>0</v>
      </c>
      <c r="J173" s="416">
        <v>0</v>
      </c>
      <c r="K173" s="416">
        <v>0</v>
      </c>
      <c r="L173" s="416">
        <v>0</v>
      </c>
      <c r="M173" s="416">
        <v>0</v>
      </c>
      <c r="N173" s="416">
        <v>0</v>
      </c>
      <c r="O173" s="416">
        <v>0</v>
      </c>
      <c r="P173" s="424">
        <v>25</v>
      </c>
    </row>
    <row r="174" spans="1:16" ht="13.5" customHeight="1">
      <c r="A174" s="440" t="s">
        <v>974</v>
      </c>
      <c r="B174" s="417" t="s">
        <v>961</v>
      </c>
      <c r="C174" s="417" t="s">
        <v>142</v>
      </c>
      <c r="D174" s="417" t="s">
        <v>435</v>
      </c>
      <c r="E174" s="429" t="s">
        <v>144</v>
      </c>
      <c r="F174" s="424">
        <v>25</v>
      </c>
      <c r="G174" s="418">
        <v>3</v>
      </c>
      <c r="H174" s="423">
        <v>158</v>
      </c>
      <c r="I174" s="416">
        <v>0</v>
      </c>
      <c r="J174" s="416">
        <v>0</v>
      </c>
      <c r="K174" s="416">
        <v>0</v>
      </c>
      <c r="L174" s="416">
        <v>0</v>
      </c>
      <c r="M174" s="416">
        <v>0</v>
      </c>
      <c r="N174" s="416">
        <v>0</v>
      </c>
      <c r="O174" s="416">
        <v>0</v>
      </c>
      <c r="P174" s="424">
        <v>35</v>
      </c>
    </row>
    <row r="175" spans="1:16" ht="13.5" customHeight="1">
      <c r="A175" s="440" t="s">
        <v>975</v>
      </c>
      <c r="B175" s="417" t="s">
        <v>961</v>
      </c>
      <c r="C175" s="417" t="s">
        <v>138</v>
      </c>
      <c r="D175" s="417" t="s">
        <v>976</v>
      </c>
      <c r="E175" s="437" t="s">
        <v>148</v>
      </c>
      <c r="F175" s="424">
        <v>20</v>
      </c>
      <c r="G175" s="418">
        <v>3</v>
      </c>
      <c r="H175" s="423">
        <v>166</v>
      </c>
      <c r="I175" s="416">
        <v>0</v>
      </c>
      <c r="J175" s="416">
        <v>0</v>
      </c>
      <c r="K175" s="416">
        <v>0</v>
      </c>
      <c r="L175" s="416">
        <v>0</v>
      </c>
      <c r="M175" s="416">
        <v>0</v>
      </c>
      <c r="N175" s="416">
        <v>0</v>
      </c>
      <c r="O175" s="416">
        <v>0</v>
      </c>
      <c r="P175" s="424">
        <v>25</v>
      </c>
    </row>
    <row r="176" spans="1:16" ht="13.5" customHeight="1">
      <c r="A176" s="440" t="s">
        <v>959</v>
      </c>
      <c r="B176" s="417" t="s">
        <v>961</v>
      </c>
      <c r="C176" s="417" t="s">
        <v>142</v>
      </c>
      <c r="D176" s="417" t="s">
        <v>960</v>
      </c>
      <c r="E176" s="429" t="s">
        <v>148</v>
      </c>
      <c r="F176" s="424">
        <v>30</v>
      </c>
      <c r="G176" s="418">
        <v>21</v>
      </c>
      <c r="H176" s="423">
        <v>151</v>
      </c>
      <c r="I176" s="416">
        <v>0</v>
      </c>
      <c r="J176" s="416">
        <v>0</v>
      </c>
      <c r="K176" s="416">
        <v>0</v>
      </c>
      <c r="L176" s="416">
        <v>0</v>
      </c>
      <c r="M176" s="416">
        <v>0</v>
      </c>
      <c r="N176" s="416">
        <v>0</v>
      </c>
      <c r="O176" s="416">
        <v>0</v>
      </c>
      <c r="P176" s="424">
        <v>35</v>
      </c>
    </row>
    <row r="177" spans="1:16" ht="13.5" customHeight="1">
      <c r="A177" s="440" t="s">
        <v>1048</v>
      </c>
      <c r="B177" s="417" t="s">
        <v>961</v>
      </c>
      <c r="C177" s="417" t="s">
        <v>138</v>
      </c>
      <c r="D177" s="417"/>
      <c r="E177" s="430" t="s">
        <v>148</v>
      </c>
      <c r="F177" s="424">
        <v>20</v>
      </c>
      <c r="G177" s="418">
        <v>3</v>
      </c>
      <c r="H177" s="423">
        <v>166</v>
      </c>
      <c r="I177" s="416">
        <v>0</v>
      </c>
      <c r="J177" s="416">
        <v>0</v>
      </c>
      <c r="K177" s="416">
        <v>0</v>
      </c>
      <c r="L177" s="416">
        <v>0</v>
      </c>
      <c r="M177" s="416">
        <v>0</v>
      </c>
      <c r="N177" s="416">
        <v>0</v>
      </c>
      <c r="O177" s="416">
        <v>0</v>
      </c>
      <c r="P177" s="424">
        <v>25</v>
      </c>
    </row>
    <row r="178" spans="1:16" ht="13.5" customHeight="1">
      <c r="A178" s="440" t="s">
        <v>957</v>
      </c>
      <c r="B178" s="417" t="s">
        <v>961</v>
      </c>
      <c r="C178" s="417" t="s">
        <v>138</v>
      </c>
      <c r="D178" s="417" t="s">
        <v>958</v>
      </c>
      <c r="E178" s="431" t="s">
        <v>148</v>
      </c>
      <c r="F178" s="424">
        <v>20</v>
      </c>
      <c r="G178" s="418">
        <v>12</v>
      </c>
      <c r="H178" s="423">
        <v>166</v>
      </c>
      <c r="I178" s="416">
        <v>0</v>
      </c>
      <c r="J178" s="416">
        <v>0</v>
      </c>
      <c r="K178" s="416">
        <v>0</v>
      </c>
      <c r="L178" s="416">
        <v>0</v>
      </c>
      <c r="M178" s="416">
        <v>0</v>
      </c>
      <c r="N178" s="416">
        <v>0</v>
      </c>
      <c r="O178" s="416">
        <v>0</v>
      </c>
      <c r="P178" s="424">
        <v>25</v>
      </c>
    </row>
    <row r="179" spans="1:16" ht="13.5" customHeight="1">
      <c r="A179" s="440" t="s">
        <v>1046</v>
      </c>
      <c r="B179" s="417" t="s">
        <v>961</v>
      </c>
      <c r="C179" s="417" t="s">
        <v>142</v>
      </c>
      <c r="D179" s="417" t="s">
        <v>1047</v>
      </c>
      <c r="E179" s="430" t="s">
        <v>148</v>
      </c>
      <c r="F179" s="500">
        <v>30</v>
      </c>
      <c r="G179" s="501">
        <v>21</v>
      </c>
      <c r="H179" s="503">
        <v>151</v>
      </c>
      <c r="I179" s="502">
        <v>0</v>
      </c>
      <c r="J179" s="502">
        <v>0</v>
      </c>
      <c r="K179" s="502">
        <v>0</v>
      </c>
      <c r="L179" s="502">
        <v>0</v>
      </c>
      <c r="M179" s="502">
        <v>0</v>
      </c>
      <c r="N179" s="502">
        <v>0</v>
      </c>
      <c r="O179" s="502">
        <v>0</v>
      </c>
      <c r="P179" s="500">
        <v>35</v>
      </c>
    </row>
    <row r="180" spans="1:16" ht="13.5" customHeight="1">
      <c r="A180" s="440" t="s">
        <v>949</v>
      </c>
      <c r="B180" s="417" t="s">
        <v>961</v>
      </c>
      <c r="C180" s="417" t="s">
        <v>138</v>
      </c>
      <c r="D180" s="417" t="s">
        <v>952</v>
      </c>
      <c r="E180" s="431" t="s">
        <v>148</v>
      </c>
      <c r="F180" s="424">
        <v>20</v>
      </c>
      <c r="G180" s="418">
        <v>6</v>
      </c>
      <c r="H180" s="423">
        <v>166</v>
      </c>
      <c r="I180" s="416">
        <v>0</v>
      </c>
      <c r="J180" s="416">
        <v>0</v>
      </c>
      <c r="K180" s="416">
        <v>0</v>
      </c>
      <c r="L180" s="416">
        <v>0</v>
      </c>
      <c r="M180" s="416">
        <v>0</v>
      </c>
      <c r="N180" s="416">
        <v>0</v>
      </c>
      <c r="O180" s="416">
        <v>0</v>
      </c>
      <c r="P180" s="424">
        <v>25</v>
      </c>
    </row>
    <row r="181" spans="1:16" ht="13.5" customHeight="1">
      <c r="A181" s="440" t="s">
        <v>962</v>
      </c>
      <c r="B181" s="417" t="s">
        <v>961</v>
      </c>
      <c r="C181" s="417" t="s">
        <v>138</v>
      </c>
      <c r="D181" s="417" t="s">
        <v>435</v>
      </c>
      <c r="E181" s="431" t="s">
        <v>148</v>
      </c>
      <c r="F181" s="424">
        <v>20</v>
      </c>
      <c r="G181" s="418">
        <v>9</v>
      </c>
      <c r="H181" s="423">
        <v>166</v>
      </c>
      <c r="I181" s="416">
        <v>0</v>
      </c>
      <c r="J181" s="416">
        <v>0</v>
      </c>
      <c r="K181" s="416">
        <v>0</v>
      </c>
      <c r="L181" s="416">
        <v>0</v>
      </c>
      <c r="M181" s="416">
        <v>0</v>
      </c>
      <c r="N181" s="416">
        <v>0</v>
      </c>
      <c r="O181" s="416">
        <v>0</v>
      </c>
      <c r="P181" s="424">
        <v>25</v>
      </c>
    </row>
    <row r="182" spans="1:16" ht="13.5" customHeight="1">
      <c r="A182" s="462" t="s">
        <v>887</v>
      </c>
      <c r="B182" s="433" t="s">
        <v>961</v>
      </c>
      <c r="C182" s="433" t="s">
        <v>138</v>
      </c>
      <c r="D182" s="433" t="s">
        <v>462</v>
      </c>
      <c r="E182" s="515" t="s">
        <v>148</v>
      </c>
      <c r="F182" s="435">
        <v>20</v>
      </c>
      <c r="G182" s="434">
        <v>27</v>
      </c>
      <c r="H182" s="436">
        <v>166</v>
      </c>
      <c r="I182" s="416">
        <v>0</v>
      </c>
      <c r="J182" s="416">
        <v>0</v>
      </c>
      <c r="K182" s="416">
        <v>0</v>
      </c>
      <c r="L182" s="416">
        <v>0</v>
      </c>
      <c r="M182" s="416">
        <v>0</v>
      </c>
      <c r="N182" s="416">
        <v>0</v>
      </c>
      <c r="O182" s="416">
        <v>0</v>
      </c>
      <c r="P182" s="435">
        <v>25</v>
      </c>
    </row>
    <row r="183" spans="1:16" ht="13.5" customHeight="1">
      <c r="A183" s="462" t="s">
        <v>946</v>
      </c>
      <c r="B183" s="433" t="s">
        <v>961</v>
      </c>
      <c r="C183" s="433" t="s">
        <v>138</v>
      </c>
      <c r="D183" s="433" t="s">
        <v>947</v>
      </c>
      <c r="E183" s="515" t="s">
        <v>148</v>
      </c>
      <c r="F183" s="435">
        <v>20</v>
      </c>
      <c r="G183" s="434">
        <v>3</v>
      </c>
      <c r="H183" s="436">
        <v>166</v>
      </c>
      <c r="I183" s="416">
        <v>0</v>
      </c>
      <c r="J183" s="416">
        <v>0</v>
      </c>
      <c r="K183" s="416">
        <v>0</v>
      </c>
      <c r="L183" s="416">
        <v>0</v>
      </c>
      <c r="M183" s="416">
        <v>0</v>
      </c>
      <c r="N183" s="416">
        <v>0</v>
      </c>
      <c r="O183" s="416">
        <v>0</v>
      </c>
      <c r="P183" s="435">
        <v>25</v>
      </c>
    </row>
    <row r="184" spans="1:16" ht="13.5" customHeight="1">
      <c r="A184" s="462" t="s">
        <v>860</v>
      </c>
      <c r="B184" s="417" t="s">
        <v>961</v>
      </c>
      <c r="C184" s="433" t="s">
        <v>138</v>
      </c>
      <c r="D184" s="433" t="s">
        <v>295</v>
      </c>
      <c r="E184" s="517" t="s">
        <v>144</v>
      </c>
      <c r="F184" s="424">
        <v>15</v>
      </c>
      <c r="G184" s="418">
        <v>33</v>
      </c>
      <c r="H184" s="436">
        <v>173</v>
      </c>
      <c r="I184" s="416">
        <v>0</v>
      </c>
      <c r="J184" s="416">
        <v>0</v>
      </c>
      <c r="K184" s="416">
        <v>0</v>
      </c>
      <c r="L184" s="416">
        <v>0</v>
      </c>
      <c r="M184" s="416">
        <v>0</v>
      </c>
      <c r="N184" s="416">
        <v>0</v>
      </c>
      <c r="O184" s="416">
        <v>0</v>
      </c>
      <c r="P184" s="435">
        <v>25</v>
      </c>
    </row>
    <row r="185" spans="1:16" ht="13.5" customHeight="1">
      <c r="A185" s="462" t="s">
        <v>321</v>
      </c>
      <c r="B185" s="417" t="s">
        <v>13</v>
      </c>
      <c r="C185" s="433" t="s">
        <v>138</v>
      </c>
      <c r="D185" s="433" t="s">
        <v>322</v>
      </c>
      <c r="E185" s="516" t="s">
        <v>140</v>
      </c>
      <c r="F185" s="424">
        <v>5</v>
      </c>
      <c r="G185" s="418">
        <v>57</v>
      </c>
      <c r="H185" s="436">
        <v>187</v>
      </c>
      <c r="I185" s="416">
        <v>0</v>
      </c>
      <c r="J185" s="416">
        <v>0</v>
      </c>
      <c r="K185" s="416">
        <v>0</v>
      </c>
      <c r="L185" s="416">
        <v>0</v>
      </c>
      <c r="M185" s="416">
        <v>0</v>
      </c>
      <c r="N185" s="416">
        <v>0</v>
      </c>
      <c r="O185" s="416">
        <v>0</v>
      </c>
      <c r="P185" s="435">
        <v>10</v>
      </c>
    </row>
    <row r="186" spans="1:16" ht="13.5" customHeight="1">
      <c r="A186" s="439" t="s">
        <v>323</v>
      </c>
      <c r="B186" s="439" t="s">
        <v>13</v>
      </c>
      <c r="C186" s="439" t="s">
        <v>138</v>
      </c>
      <c r="D186" s="439" t="s">
        <v>324</v>
      </c>
      <c r="E186" s="427" t="s">
        <v>144</v>
      </c>
      <c r="F186" s="443">
        <v>15</v>
      </c>
      <c r="G186" s="442">
        <v>9</v>
      </c>
      <c r="H186" s="509">
        <v>173</v>
      </c>
      <c r="I186" s="416">
        <v>0</v>
      </c>
      <c r="J186" s="416">
        <v>0</v>
      </c>
      <c r="K186" s="416">
        <v>0</v>
      </c>
      <c r="L186" s="416">
        <v>0</v>
      </c>
      <c r="M186" s="416">
        <v>0</v>
      </c>
      <c r="N186" s="416">
        <v>0</v>
      </c>
      <c r="O186" s="416">
        <v>0</v>
      </c>
      <c r="P186" s="508">
        <v>25</v>
      </c>
    </row>
    <row r="187" spans="1:18" ht="13.5" customHeight="1">
      <c r="A187" s="440" t="s">
        <v>325</v>
      </c>
      <c r="B187" s="417" t="s">
        <v>13</v>
      </c>
      <c r="C187" s="417" t="s">
        <v>142</v>
      </c>
      <c r="D187" s="417" t="s">
        <v>326</v>
      </c>
      <c r="E187" s="432" t="s">
        <v>140</v>
      </c>
      <c r="F187" s="424">
        <v>15</v>
      </c>
      <c r="G187" s="418">
        <v>45</v>
      </c>
      <c r="H187" s="436">
        <v>173</v>
      </c>
      <c r="I187" s="416">
        <v>0</v>
      </c>
      <c r="J187" s="416">
        <v>0</v>
      </c>
      <c r="K187" s="416">
        <v>0</v>
      </c>
      <c r="L187" s="416">
        <v>0</v>
      </c>
      <c r="M187" s="416">
        <v>0</v>
      </c>
      <c r="N187" s="416">
        <v>0</v>
      </c>
      <c r="O187" s="416">
        <v>0</v>
      </c>
      <c r="P187" s="435">
        <v>35</v>
      </c>
      <c r="R187"/>
    </row>
    <row r="188" spans="1:16" ht="13.5" customHeight="1">
      <c r="A188" s="440" t="s">
        <v>327</v>
      </c>
      <c r="B188" s="417" t="s">
        <v>13</v>
      </c>
      <c r="C188" s="417" t="s">
        <v>138</v>
      </c>
      <c r="D188" s="417" t="s">
        <v>328</v>
      </c>
      <c r="E188" s="430" t="s">
        <v>998</v>
      </c>
      <c r="F188" s="424">
        <v>0</v>
      </c>
      <c r="G188" s="418">
        <v>39</v>
      </c>
      <c r="H188" s="436">
        <v>195</v>
      </c>
      <c r="I188" s="416">
        <v>0</v>
      </c>
      <c r="J188" s="416">
        <v>0</v>
      </c>
      <c r="K188" s="416">
        <v>0</v>
      </c>
      <c r="L188" s="416">
        <v>0</v>
      </c>
      <c r="M188" s="416">
        <v>0</v>
      </c>
      <c r="N188" s="416">
        <v>0</v>
      </c>
      <c r="O188" s="416">
        <v>0</v>
      </c>
      <c r="P188" s="435">
        <v>10</v>
      </c>
    </row>
    <row r="189" spans="1:16" ht="13.5" customHeight="1">
      <c r="A189" s="440" t="s">
        <v>329</v>
      </c>
      <c r="B189" s="417" t="s">
        <v>13</v>
      </c>
      <c r="C189" s="417" t="s">
        <v>138</v>
      </c>
      <c r="D189" s="417" t="s">
        <v>330</v>
      </c>
      <c r="E189" s="430" t="s">
        <v>998</v>
      </c>
      <c r="F189" s="424">
        <v>0</v>
      </c>
      <c r="G189" s="418">
        <v>75</v>
      </c>
      <c r="H189" s="436">
        <v>195</v>
      </c>
      <c r="I189" s="416">
        <v>0</v>
      </c>
      <c r="J189" s="416">
        <v>0</v>
      </c>
      <c r="K189" s="416">
        <v>0</v>
      </c>
      <c r="L189" s="416">
        <v>0</v>
      </c>
      <c r="M189" s="416">
        <v>0</v>
      </c>
      <c r="N189" s="416">
        <v>0</v>
      </c>
      <c r="O189" s="416">
        <v>0</v>
      </c>
      <c r="P189" s="435">
        <v>10</v>
      </c>
    </row>
    <row r="190" spans="1:16" ht="13.5" customHeight="1">
      <c r="A190" s="440" t="s">
        <v>331</v>
      </c>
      <c r="B190" s="417" t="s">
        <v>13</v>
      </c>
      <c r="C190" s="417" t="s">
        <v>138</v>
      </c>
      <c r="D190" s="417" t="s">
        <v>332</v>
      </c>
      <c r="E190" s="430" t="s">
        <v>998</v>
      </c>
      <c r="F190" s="424">
        <v>0</v>
      </c>
      <c r="G190" s="418">
        <v>75</v>
      </c>
      <c r="H190" s="436">
        <v>195</v>
      </c>
      <c r="I190" s="416">
        <v>0</v>
      </c>
      <c r="J190" s="416">
        <v>0</v>
      </c>
      <c r="K190" s="416">
        <v>0</v>
      </c>
      <c r="L190" s="416">
        <v>0</v>
      </c>
      <c r="M190" s="416">
        <v>0</v>
      </c>
      <c r="N190" s="416">
        <v>0</v>
      </c>
      <c r="O190" s="416">
        <v>0</v>
      </c>
      <c r="P190" s="435">
        <v>10</v>
      </c>
    </row>
    <row r="191" spans="1:16" ht="13.5" customHeight="1">
      <c r="A191" s="440" t="s">
        <v>287</v>
      </c>
      <c r="B191" s="439" t="s">
        <v>13</v>
      </c>
      <c r="C191" s="417" t="s">
        <v>138</v>
      </c>
      <c r="D191" s="417" t="s">
        <v>288</v>
      </c>
      <c r="E191" s="430" t="s">
        <v>998</v>
      </c>
      <c r="F191" s="424">
        <v>0</v>
      </c>
      <c r="G191" s="418">
        <v>45</v>
      </c>
      <c r="H191" s="436">
        <v>195</v>
      </c>
      <c r="I191" s="416">
        <v>0</v>
      </c>
      <c r="J191" s="416">
        <v>0</v>
      </c>
      <c r="K191" s="416">
        <v>0</v>
      </c>
      <c r="L191" s="416">
        <v>0</v>
      </c>
      <c r="M191" s="416">
        <v>0</v>
      </c>
      <c r="N191" s="416">
        <v>0</v>
      </c>
      <c r="O191" s="416">
        <v>0</v>
      </c>
      <c r="P191" s="435">
        <v>10</v>
      </c>
    </row>
    <row r="192" spans="1:16" ht="13.5" customHeight="1">
      <c r="A192" s="458" t="s">
        <v>812</v>
      </c>
      <c r="B192" s="458" t="s">
        <v>334</v>
      </c>
      <c r="C192" s="417" t="s">
        <v>138</v>
      </c>
      <c r="D192" s="417" t="s">
        <v>813</v>
      </c>
      <c r="E192" s="430" t="s">
        <v>998</v>
      </c>
      <c r="F192" s="424">
        <v>0</v>
      </c>
      <c r="G192" s="418">
        <v>66</v>
      </c>
      <c r="H192" s="436">
        <v>195</v>
      </c>
      <c r="I192" s="416">
        <v>0</v>
      </c>
      <c r="J192" s="416">
        <v>0</v>
      </c>
      <c r="K192" s="416">
        <v>0</v>
      </c>
      <c r="L192" s="416">
        <v>0</v>
      </c>
      <c r="M192" s="416">
        <v>0</v>
      </c>
      <c r="N192" s="416">
        <v>0</v>
      </c>
      <c r="O192" s="416">
        <v>0</v>
      </c>
      <c r="P192" s="435">
        <v>10</v>
      </c>
    </row>
    <row r="193" spans="1:16" ht="13.5" customHeight="1">
      <c r="A193" s="458" t="s">
        <v>1302</v>
      </c>
      <c r="B193" s="458" t="s">
        <v>334</v>
      </c>
      <c r="C193" s="417" t="s">
        <v>1358</v>
      </c>
      <c r="D193" s="417"/>
      <c r="E193" s="430" t="s">
        <v>1403</v>
      </c>
      <c r="F193" s="424">
        <v>10</v>
      </c>
      <c r="G193" s="418"/>
      <c r="H193" s="436"/>
      <c r="I193" s="416"/>
      <c r="J193" s="416"/>
      <c r="K193" s="416"/>
      <c r="L193" s="416"/>
      <c r="M193" s="416"/>
      <c r="N193" s="416"/>
      <c r="O193" s="416"/>
      <c r="P193" s="435">
        <v>25</v>
      </c>
    </row>
    <row r="194" spans="1:18" ht="13.5" customHeight="1">
      <c r="A194" s="440" t="s">
        <v>333</v>
      </c>
      <c r="B194" s="417" t="s">
        <v>334</v>
      </c>
      <c r="C194" s="417" t="s">
        <v>142</v>
      </c>
      <c r="D194" s="417" t="s">
        <v>335</v>
      </c>
      <c r="E194" s="432" t="s">
        <v>140</v>
      </c>
      <c r="F194" s="424">
        <v>15</v>
      </c>
      <c r="G194" s="418">
        <v>39</v>
      </c>
      <c r="H194" s="436">
        <v>173</v>
      </c>
      <c r="I194" s="416">
        <v>0</v>
      </c>
      <c r="J194" s="416">
        <v>0</v>
      </c>
      <c r="K194" s="416">
        <v>0</v>
      </c>
      <c r="L194" s="416">
        <v>0</v>
      </c>
      <c r="M194" s="416">
        <v>0</v>
      </c>
      <c r="N194" s="416">
        <v>0</v>
      </c>
      <c r="O194" s="416">
        <v>0</v>
      </c>
      <c r="P194" s="435">
        <v>35</v>
      </c>
      <c r="R194"/>
    </row>
    <row r="195" spans="1:18" ht="13.5" customHeight="1">
      <c r="A195" s="440" t="s">
        <v>336</v>
      </c>
      <c r="B195" s="417" t="s">
        <v>334</v>
      </c>
      <c r="C195" s="417" t="s">
        <v>142</v>
      </c>
      <c r="D195" s="417" t="s">
        <v>337</v>
      </c>
      <c r="E195" s="432" t="s">
        <v>140</v>
      </c>
      <c r="F195" s="424">
        <v>15</v>
      </c>
      <c r="G195" s="418">
        <v>90</v>
      </c>
      <c r="H195" s="423">
        <v>173</v>
      </c>
      <c r="I195" s="416">
        <v>0</v>
      </c>
      <c r="J195" s="416">
        <v>0</v>
      </c>
      <c r="K195" s="416">
        <v>0</v>
      </c>
      <c r="L195" s="416">
        <v>0</v>
      </c>
      <c r="M195" s="416">
        <v>0</v>
      </c>
      <c r="N195" s="416">
        <v>0</v>
      </c>
      <c r="O195" s="416">
        <v>0</v>
      </c>
      <c r="P195" s="424">
        <v>35</v>
      </c>
      <c r="R195"/>
    </row>
    <row r="196" spans="1:18" ht="13.5" customHeight="1">
      <c r="A196" s="440" t="s">
        <v>340</v>
      </c>
      <c r="B196" s="417" t="s">
        <v>334</v>
      </c>
      <c r="C196" s="417" t="s">
        <v>138</v>
      </c>
      <c r="D196" s="417" t="s">
        <v>341</v>
      </c>
      <c r="E196" s="425" t="s">
        <v>140</v>
      </c>
      <c r="F196" s="424">
        <v>5</v>
      </c>
      <c r="G196" s="418">
        <v>57</v>
      </c>
      <c r="H196" s="423">
        <v>187</v>
      </c>
      <c r="I196" s="416">
        <v>0</v>
      </c>
      <c r="J196" s="416">
        <v>0</v>
      </c>
      <c r="K196" s="416">
        <v>0</v>
      </c>
      <c r="L196" s="416">
        <v>0</v>
      </c>
      <c r="M196" s="416">
        <v>0</v>
      </c>
      <c r="N196" s="416">
        <v>0</v>
      </c>
      <c r="O196" s="416">
        <v>0</v>
      </c>
      <c r="P196" s="424">
        <v>10</v>
      </c>
      <c r="R196"/>
    </row>
    <row r="197" spans="1:18" ht="13.5" customHeight="1">
      <c r="A197" s="440" t="s">
        <v>342</v>
      </c>
      <c r="B197" s="417" t="s">
        <v>334</v>
      </c>
      <c r="C197" s="417" t="s">
        <v>138</v>
      </c>
      <c r="D197" s="417" t="s">
        <v>343</v>
      </c>
      <c r="E197" s="430" t="s">
        <v>998</v>
      </c>
      <c r="F197" s="424">
        <v>0</v>
      </c>
      <c r="G197" s="418">
        <v>72</v>
      </c>
      <c r="H197" s="423">
        <v>195</v>
      </c>
      <c r="I197" s="416">
        <v>0</v>
      </c>
      <c r="J197" s="416">
        <v>0</v>
      </c>
      <c r="K197" s="416">
        <v>0</v>
      </c>
      <c r="L197" s="416">
        <v>0</v>
      </c>
      <c r="M197" s="416">
        <v>0</v>
      </c>
      <c r="N197" s="416">
        <v>0</v>
      </c>
      <c r="O197" s="416">
        <v>0</v>
      </c>
      <c r="P197" s="424">
        <v>10</v>
      </c>
      <c r="R197"/>
    </row>
    <row r="198" spans="1:18" ht="13.5" customHeight="1">
      <c r="A198" s="440" t="s">
        <v>344</v>
      </c>
      <c r="B198" s="417" t="s">
        <v>334</v>
      </c>
      <c r="C198" s="417" t="s">
        <v>138</v>
      </c>
      <c r="D198" s="417" t="s">
        <v>903</v>
      </c>
      <c r="E198" s="427" t="s">
        <v>144</v>
      </c>
      <c r="F198" s="424">
        <v>15</v>
      </c>
      <c r="G198" s="418">
        <v>48</v>
      </c>
      <c r="H198" s="423">
        <v>173</v>
      </c>
      <c r="I198" s="416">
        <v>0</v>
      </c>
      <c r="J198" s="416">
        <v>0</v>
      </c>
      <c r="K198" s="416">
        <v>0</v>
      </c>
      <c r="L198" s="416">
        <v>0</v>
      </c>
      <c r="M198" s="416">
        <v>0</v>
      </c>
      <c r="N198" s="416">
        <v>0</v>
      </c>
      <c r="O198" s="416">
        <v>0</v>
      </c>
      <c r="P198" s="424">
        <v>25</v>
      </c>
      <c r="R198"/>
    </row>
    <row r="199" spans="1:16" ht="13.5" customHeight="1">
      <c r="A199" s="440" t="s">
        <v>251</v>
      </c>
      <c r="B199" s="420" t="s">
        <v>1005</v>
      </c>
      <c r="C199" s="417" t="s">
        <v>138</v>
      </c>
      <c r="D199" s="417" t="s">
        <v>252</v>
      </c>
      <c r="E199" s="428" t="s">
        <v>147</v>
      </c>
      <c r="F199" s="424">
        <v>10</v>
      </c>
      <c r="G199" s="418">
        <v>30</v>
      </c>
      <c r="H199" s="423">
        <v>180</v>
      </c>
      <c r="I199" s="416">
        <v>0</v>
      </c>
      <c r="J199" s="416">
        <v>0</v>
      </c>
      <c r="K199" s="416">
        <v>0</v>
      </c>
      <c r="L199" s="416">
        <v>0</v>
      </c>
      <c r="M199" s="416">
        <v>0</v>
      </c>
      <c r="N199" s="416">
        <v>0</v>
      </c>
      <c r="O199" s="416">
        <v>0</v>
      </c>
      <c r="P199" s="424">
        <v>25</v>
      </c>
    </row>
    <row r="200" spans="1:16" ht="13.5" customHeight="1">
      <c r="A200" s="440" t="s">
        <v>1301</v>
      </c>
      <c r="B200" s="420" t="s">
        <v>1005</v>
      </c>
      <c r="C200" s="417" t="s">
        <v>138</v>
      </c>
      <c r="D200" s="417"/>
      <c r="E200" s="428" t="s">
        <v>140</v>
      </c>
      <c r="F200" s="424">
        <v>5</v>
      </c>
      <c r="G200" s="418">
        <v>0</v>
      </c>
      <c r="H200" s="423"/>
      <c r="I200" s="416"/>
      <c r="J200" s="416"/>
      <c r="K200" s="416"/>
      <c r="L200" s="416"/>
      <c r="M200" s="416"/>
      <c r="N200" s="416"/>
      <c r="O200" s="416"/>
      <c r="P200" s="424">
        <v>25</v>
      </c>
    </row>
    <row r="201" spans="1:16" ht="13.5" customHeight="1">
      <c r="A201" s="440" t="s">
        <v>253</v>
      </c>
      <c r="B201" s="420" t="s">
        <v>1005</v>
      </c>
      <c r="C201" s="417" t="s">
        <v>138</v>
      </c>
      <c r="D201" s="417" t="s">
        <v>254</v>
      </c>
      <c r="E201" s="428" t="s">
        <v>147</v>
      </c>
      <c r="F201" s="424">
        <v>10</v>
      </c>
      <c r="G201" s="418">
        <v>0</v>
      </c>
      <c r="H201" s="423">
        <v>180</v>
      </c>
      <c r="I201" s="416"/>
      <c r="J201" s="416"/>
      <c r="K201" s="416"/>
      <c r="L201" s="416"/>
      <c r="M201" s="416"/>
      <c r="N201" s="416"/>
      <c r="O201" s="416"/>
      <c r="P201" s="424">
        <v>25</v>
      </c>
    </row>
    <row r="202" spans="1:16" ht="13.5" customHeight="1">
      <c r="A202" s="440" t="s">
        <v>255</v>
      </c>
      <c r="B202" s="420" t="s">
        <v>1005</v>
      </c>
      <c r="C202" s="417" t="s">
        <v>142</v>
      </c>
      <c r="D202" s="417" t="s">
        <v>256</v>
      </c>
      <c r="E202" s="429" t="s">
        <v>144</v>
      </c>
      <c r="F202" s="424">
        <v>25</v>
      </c>
      <c r="G202" s="418">
        <v>36</v>
      </c>
      <c r="H202" s="423">
        <v>158</v>
      </c>
      <c r="I202" s="416">
        <v>0</v>
      </c>
      <c r="J202" s="416">
        <v>0</v>
      </c>
      <c r="K202" s="416">
        <v>0</v>
      </c>
      <c r="L202" s="416">
        <v>0</v>
      </c>
      <c r="M202" s="416">
        <v>0</v>
      </c>
      <c r="N202" s="416">
        <v>0</v>
      </c>
      <c r="O202" s="416">
        <v>0</v>
      </c>
      <c r="P202" s="424">
        <v>35</v>
      </c>
    </row>
    <row r="203" spans="1:16" ht="13.5" customHeight="1">
      <c r="A203" s="440" t="s">
        <v>972</v>
      </c>
      <c r="B203" s="420" t="s">
        <v>1005</v>
      </c>
      <c r="C203" s="417" t="s">
        <v>142</v>
      </c>
      <c r="D203" s="417" t="s">
        <v>989</v>
      </c>
      <c r="E203" s="426" t="s">
        <v>147</v>
      </c>
      <c r="F203" s="424">
        <v>20</v>
      </c>
      <c r="G203" s="418">
        <v>27</v>
      </c>
      <c r="H203" s="423">
        <v>166</v>
      </c>
      <c r="I203" s="416">
        <v>0</v>
      </c>
      <c r="J203" s="416">
        <v>0</v>
      </c>
      <c r="K203" s="416">
        <v>0</v>
      </c>
      <c r="L203" s="416">
        <v>0</v>
      </c>
      <c r="M203" s="416">
        <v>0</v>
      </c>
      <c r="N203" s="416">
        <v>0</v>
      </c>
      <c r="O203" s="416">
        <v>0</v>
      </c>
      <c r="P203" s="424">
        <v>35</v>
      </c>
    </row>
    <row r="204" spans="1:16" ht="13.5" customHeight="1">
      <c r="A204" s="493" t="s">
        <v>257</v>
      </c>
      <c r="B204" s="494" t="s">
        <v>1005</v>
      </c>
      <c r="C204" s="417" t="s">
        <v>138</v>
      </c>
      <c r="D204" s="417" t="s">
        <v>466</v>
      </c>
      <c r="E204" s="428" t="s">
        <v>147</v>
      </c>
      <c r="F204" s="424">
        <v>10</v>
      </c>
      <c r="G204" s="418">
        <v>24</v>
      </c>
      <c r="H204" s="423">
        <v>180</v>
      </c>
      <c r="I204" s="416">
        <v>0</v>
      </c>
      <c r="J204" s="416">
        <v>0</v>
      </c>
      <c r="K204" s="416">
        <v>0</v>
      </c>
      <c r="L204" s="416">
        <v>0</v>
      </c>
      <c r="M204" s="416">
        <v>0</v>
      </c>
      <c r="N204" s="416">
        <v>0</v>
      </c>
      <c r="O204" s="416">
        <v>0</v>
      </c>
      <c r="P204" s="424">
        <v>25</v>
      </c>
    </row>
    <row r="205" spans="1:16" ht="13.5" customHeight="1">
      <c r="A205" s="440" t="s">
        <v>520</v>
      </c>
      <c r="B205" s="420" t="s">
        <v>1005</v>
      </c>
      <c r="C205" s="417" t="s">
        <v>142</v>
      </c>
      <c r="D205" s="417" t="s">
        <v>521</v>
      </c>
      <c r="E205" s="432" t="s">
        <v>140</v>
      </c>
      <c r="F205" s="424">
        <v>15</v>
      </c>
      <c r="G205" s="418">
        <v>18</v>
      </c>
      <c r="H205" s="423">
        <v>173</v>
      </c>
      <c r="I205" s="416">
        <v>0</v>
      </c>
      <c r="J205" s="416">
        <v>0</v>
      </c>
      <c r="K205" s="416">
        <v>0</v>
      </c>
      <c r="L205" s="416">
        <v>0</v>
      </c>
      <c r="M205" s="416">
        <v>0</v>
      </c>
      <c r="N205" s="416">
        <v>0</v>
      </c>
      <c r="O205" s="416">
        <v>0</v>
      </c>
      <c r="P205" s="424">
        <v>35</v>
      </c>
    </row>
    <row r="206" spans="1:22" ht="23.25">
      <c r="A206" s="440" t="s">
        <v>179</v>
      </c>
      <c r="B206" s="420" t="s">
        <v>1005</v>
      </c>
      <c r="C206" s="417" t="s">
        <v>138</v>
      </c>
      <c r="D206" s="417" t="s">
        <v>180</v>
      </c>
      <c r="E206" s="430" t="s">
        <v>998</v>
      </c>
      <c r="F206" s="424">
        <v>0</v>
      </c>
      <c r="G206" s="418">
        <v>42</v>
      </c>
      <c r="H206" s="423">
        <v>195</v>
      </c>
      <c r="I206" s="416">
        <v>0</v>
      </c>
      <c r="J206" s="416">
        <v>0</v>
      </c>
      <c r="K206" s="416">
        <v>0</v>
      </c>
      <c r="L206" s="416">
        <v>0</v>
      </c>
      <c r="M206" s="416">
        <v>0</v>
      </c>
      <c r="N206" s="416">
        <v>0</v>
      </c>
      <c r="O206" s="416">
        <v>0</v>
      </c>
      <c r="P206" s="424">
        <v>10</v>
      </c>
      <c r="R206" s="895"/>
      <c r="S206" s="894"/>
      <c r="T206" s="894"/>
      <c r="U206" s="894"/>
      <c r="V206" s="894"/>
    </row>
    <row r="207" spans="1:22" ht="22.5">
      <c r="A207" s="440" t="s">
        <v>258</v>
      </c>
      <c r="B207" s="420" t="s">
        <v>1005</v>
      </c>
      <c r="C207" s="417" t="s">
        <v>142</v>
      </c>
      <c r="D207" s="417" t="s">
        <v>259</v>
      </c>
      <c r="E207" s="432" t="s">
        <v>140</v>
      </c>
      <c r="F207" s="424">
        <v>15</v>
      </c>
      <c r="G207" s="418">
        <v>39</v>
      </c>
      <c r="H207" s="423">
        <v>173</v>
      </c>
      <c r="I207" s="416">
        <v>0</v>
      </c>
      <c r="J207" s="416">
        <v>0</v>
      </c>
      <c r="K207" s="416">
        <v>0</v>
      </c>
      <c r="L207" s="416">
        <v>0</v>
      </c>
      <c r="M207" s="416">
        <v>0</v>
      </c>
      <c r="N207" s="416">
        <v>0</v>
      </c>
      <c r="O207" s="416">
        <v>0</v>
      </c>
      <c r="P207" s="424">
        <v>35</v>
      </c>
      <c r="R207" s="895"/>
      <c r="S207" s="894"/>
      <c r="T207" s="894"/>
      <c r="U207" s="894"/>
      <c r="V207" s="894"/>
    </row>
    <row r="208" spans="1:22" ht="13.5" customHeight="1">
      <c r="A208" s="440" t="s">
        <v>260</v>
      </c>
      <c r="B208" s="420" t="s">
        <v>1005</v>
      </c>
      <c r="C208" s="417" t="s">
        <v>138</v>
      </c>
      <c r="D208" s="417" t="s">
        <v>261</v>
      </c>
      <c r="E208" s="428" t="s">
        <v>147</v>
      </c>
      <c r="F208" s="424">
        <v>10</v>
      </c>
      <c r="G208" s="418">
        <v>66</v>
      </c>
      <c r="H208" s="423">
        <v>180</v>
      </c>
      <c r="I208" s="416">
        <v>0</v>
      </c>
      <c r="J208" s="416">
        <v>0</v>
      </c>
      <c r="K208" s="416">
        <v>0</v>
      </c>
      <c r="L208" s="416">
        <v>0</v>
      </c>
      <c r="M208" s="416">
        <v>0</v>
      </c>
      <c r="N208" s="416">
        <v>0</v>
      </c>
      <c r="O208" s="416">
        <v>0</v>
      </c>
      <c r="P208" s="424">
        <v>25</v>
      </c>
      <c r="R208" s="895"/>
      <c r="S208" s="894"/>
      <c r="T208" s="894"/>
      <c r="U208" s="894"/>
      <c r="V208" s="894"/>
    </row>
    <row r="209" spans="1:16" ht="13.5" customHeight="1">
      <c r="A209" s="440" t="s">
        <v>1312</v>
      </c>
      <c r="B209" s="417" t="s">
        <v>121</v>
      </c>
      <c r="C209" s="417" t="s">
        <v>138</v>
      </c>
      <c r="D209" s="417" t="s">
        <v>345</v>
      </c>
      <c r="E209" s="428" t="s">
        <v>147</v>
      </c>
      <c r="F209" s="424">
        <v>10</v>
      </c>
      <c r="G209" s="418">
        <v>51</v>
      </c>
      <c r="H209" s="423">
        <v>180</v>
      </c>
      <c r="I209" s="416">
        <v>0</v>
      </c>
      <c r="J209" s="416">
        <v>0</v>
      </c>
      <c r="K209" s="416">
        <v>0</v>
      </c>
      <c r="L209" s="416">
        <v>0</v>
      </c>
      <c r="M209" s="416">
        <v>0</v>
      </c>
      <c r="N209" s="416">
        <v>0</v>
      </c>
      <c r="O209" s="416">
        <v>0</v>
      </c>
      <c r="P209" s="424">
        <v>25</v>
      </c>
    </row>
    <row r="210" spans="1:16" ht="13.5" customHeight="1">
      <c r="A210" s="440" t="s">
        <v>346</v>
      </c>
      <c r="B210" s="417" t="s">
        <v>121</v>
      </c>
      <c r="C210" s="417" t="s">
        <v>138</v>
      </c>
      <c r="D210" s="417" t="s">
        <v>904</v>
      </c>
      <c r="E210" s="427" t="s">
        <v>144</v>
      </c>
      <c r="F210" s="424">
        <v>15</v>
      </c>
      <c r="G210" s="418">
        <v>81</v>
      </c>
      <c r="H210" s="423">
        <v>173</v>
      </c>
      <c r="I210" s="416">
        <v>0</v>
      </c>
      <c r="J210" s="416">
        <v>0</v>
      </c>
      <c r="K210" s="416">
        <v>0</v>
      </c>
      <c r="L210" s="416">
        <v>0</v>
      </c>
      <c r="M210" s="416">
        <v>0</v>
      </c>
      <c r="N210" s="416">
        <v>0</v>
      </c>
      <c r="O210" s="416">
        <v>0</v>
      </c>
      <c r="P210" s="424">
        <v>25</v>
      </c>
    </row>
    <row r="211" spans="1:16" ht="13.5" customHeight="1">
      <c r="A211" s="440" t="s">
        <v>347</v>
      </c>
      <c r="B211" s="417" t="s">
        <v>121</v>
      </c>
      <c r="C211" s="417" t="s">
        <v>138</v>
      </c>
      <c r="D211" s="417" t="s">
        <v>348</v>
      </c>
      <c r="E211" s="431" t="s">
        <v>148</v>
      </c>
      <c r="F211" s="424">
        <v>20</v>
      </c>
      <c r="G211" s="418">
        <v>87</v>
      </c>
      <c r="H211" s="423">
        <v>166</v>
      </c>
      <c r="I211" s="416">
        <v>0</v>
      </c>
      <c r="J211" s="416">
        <v>0</v>
      </c>
      <c r="K211" s="416">
        <v>0</v>
      </c>
      <c r="L211" s="416">
        <v>0</v>
      </c>
      <c r="M211" s="416">
        <v>0</v>
      </c>
      <c r="N211" s="416">
        <v>0</v>
      </c>
      <c r="O211" s="416">
        <v>0</v>
      </c>
      <c r="P211" s="424">
        <v>25</v>
      </c>
    </row>
    <row r="212" spans="1:17" ht="13.5" customHeight="1">
      <c r="A212" s="439" t="s">
        <v>967</v>
      </c>
      <c r="B212" s="439" t="s">
        <v>121</v>
      </c>
      <c r="C212" s="439" t="s">
        <v>138</v>
      </c>
      <c r="D212" s="439" t="s">
        <v>435</v>
      </c>
      <c r="E212" s="431" t="s">
        <v>148</v>
      </c>
      <c r="F212" s="443">
        <v>20</v>
      </c>
      <c r="G212" s="442">
        <v>9</v>
      </c>
      <c r="H212" s="444">
        <v>166</v>
      </c>
      <c r="I212" s="416">
        <v>0</v>
      </c>
      <c r="J212" s="416">
        <v>0</v>
      </c>
      <c r="K212" s="416">
        <v>0</v>
      </c>
      <c r="L212" s="416">
        <v>0</v>
      </c>
      <c r="M212" s="416">
        <v>0</v>
      </c>
      <c r="N212" s="416">
        <v>0</v>
      </c>
      <c r="O212" s="416">
        <v>0</v>
      </c>
      <c r="P212" s="443">
        <v>25</v>
      </c>
      <c r="Q212"/>
    </row>
    <row r="213" spans="1:16" ht="13.5" customHeight="1">
      <c r="A213" s="440" t="s">
        <v>349</v>
      </c>
      <c r="B213" s="417" t="s">
        <v>121</v>
      </c>
      <c r="C213" s="417" t="s">
        <v>138</v>
      </c>
      <c r="D213" s="417" t="s">
        <v>905</v>
      </c>
      <c r="E213" s="431" t="s">
        <v>148</v>
      </c>
      <c r="F213" s="424">
        <v>20</v>
      </c>
      <c r="G213" s="418">
        <v>63</v>
      </c>
      <c r="H213" s="423">
        <v>166</v>
      </c>
      <c r="I213" s="416">
        <v>0</v>
      </c>
      <c r="J213" s="416">
        <v>0</v>
      </c>
      <c r="K213" s="416">
        <v>0</v>
      </c>
      <c r="L213" s="416">
        <v>0</v>
      </c>
      <c r="M213" s="416">
        <v>0</v>
      </c>
      <c r="N213" s="416">
        <v>0</v>
      </c>
      <c r="O213" s="416">
        <v>0</v>
      </c>
      <c r="P213" s="424">
        <v>25</v>
      </c>
    </row>
    <row r="214" spans="1:16" ht="13.5" customHeight="1">
      <c r="A214" s="439" t="s">
        <v>969</v>
      </c>
      <c r="B214" s="439" t="s">
        <v>121</v>
      </c>
      <c r="C214" s="439" t="s">
        <v>138</v>
      </c>
      <c r="D214" s="439" t="s">
        <v>435</v>
      </c>
      <c r="E214" s="431" t="s">
        <v>148</v>
      </c>
      <c r="F214" s="443">
        <v>20</v>
      </c>
      <c r="G214" s="442">
        <v>6</v>
      </c>
      <c r="H214" s="444">
        <v>166</v>
      </c>
      <c r="I214" s="416">
        <v>0</v>
      </c>
      <c r="J214" s="416">
        <v>0</v>
      </c>
      <c r="K214" s="416">
        <v>0</v>
      </c>
      <c r="L214" s="416">
        <v>0</v>
      </c>
      <c r="M214" s="416">
        <v>0</v>
      </c>
      <c r="N214" s="416">
        <v>0</v>
      </c>
      <c r="O214" s="416">
        <v>0</v>
      </c>
      <c r="P214" s="443">
        <v>25</v>
      </c>
    </row>
    <row r="215" spans="1:16" ht="13.5" customHeight="1">
      <c r="A215" s="417" t="s">
        <v>201</v>
      </c>
      <c r="B215" s="417"/>
      <c r="C215" s="417" t="s">
        <v>138</v>
      </c>
      <c r="D215" s="417" t="s">
        <v>202</v>
      </c>
      <c r="E215" s="428" t="s">
        <v>147</v>
      </c>
      <c r="F215" s="424">
        <v>10</v>
      </c>
      <c r="G215" s="418">
        <v>18</v>
      </c>
      <c r="H215" s="423">
        <v>180</v>
      </c>
      <c r="I215" s="416">
        <v>0</v>
      </c>
      <c r="J215" s="416">
        <v>0</v>
      </c>
      <c r="K215" s="416">
        <v>0</v>
      </c>
      <c r="L215" s="416">
        <v>0</v>
      </c>
      <c r="M215" s="416">
        <v>0</v>
      </c>
      <c r="N215" s="416">
        <v>0</v>
      </c>
      <c r="O215" s="416">
        <v>0</v>
      </c>
      <c r="P215" s="424">
        <v>25</v>
      </c>
    </row>
    <row r="216" spans="1:16" ht="13.5" customHeight="1">
      <c r="A216" s="458" t="s">
        <v>805</v>
      </c>
      <c r="B216" s="458"/>
      <c r="C216" s="417" t="s">
        <v>138</v>
      </c>
      <c r="D216" s="417" t="s">
        <v>900</v>
      </c>
      <c r="E216" s="427" t="s">
        <v>144</v>
      </c>
      <c r="F216" s="424">
        <v>15</v>
      </c>
      <c r="G216" s="418">
        <v>21</v>
      </c>
      <c r="H216" s="423">
        <v>173</v>
      </c>
      <c r="I216" s="416">
        <v>0</v>
      </c>
      <c r="J216" s="416">
        <v>0</v>
      </c>
      <c r="K216" s="416">
        <v>0</v>
      </c>
      <c r="L216" s="416">
        <v>0</v>
      </c>
      <c r="M216" s="416">
        <v>0</v>
      </c>
      <c r="N216" s="416">
        <v>0</v>
      </c>
      <c r="O216" s="416">
        <v>0</v>
      </c>
      <c r="P216" s="424">
        <v>25</v>
      </c>
    </row>
    <row r="217" spans="1:16" ht="13.5" customHeight="1">
      <c r="A217" s="458" t="s">
        <v>808</v>
      </c>
      <c r="B217" s="458"/>
      <c r="C217" s="417" t="s">
        <v>138</v>
      </c>
      <c r="D217" s="417" t="s">
        <v>809</v>
      </c>
      <c r="E217" s="425" t="s">
        <v>140</v>
      </c>
      <c r="F217" s="424">
        <v>5</v>
      </c>
      <c r="G217" s="418">
        <v>15</v>
      </c>
      <c r="H217" s="423">
        <v>187</v>
      </c>
      <c r="I217" s="416">
        <v>0</v>
      </c>
      <c r="J217" s="416">
        <v>0</v>
      </c>
      <c r="K217" s="416">
        <v>0</v>
      </c>
      <c r="L217" s="416">
        <v>0</v>
      </c>
      <c r="M217" s="416">
        <v>0</v>
      </c>
      <c r="N217" s="416">
        <v>0</v>
      </c>
      <c r="O217" s="416">
        <v>0</v>
      </c>
      <c r="P217" s="424">
        <v>10</v>
      </c>
    </row>
    <row r="218" spans="1:16" ht="13.5" customHeight="1">
      <c r="A218" s="417" t="s">
        <v>211</v>
      </c>
      <c r="B218" s="417"/>
      <c r="C218" s="417" t="s">
        <v>138</v>
      </c>
      <c r="D218" s="417" t="s">
        <v>212</v>
      </c>
      <c r="E218" s="425" t="s">
        <v>140</v>
      </c>
      <c r="F218" s="424">
        <v>5</v>
      </c>
      <c r="G218" s="418"/>
      <c r="H218" s="423">
        <v>187</v>
      </c>
      <c r="I218" s="416">
        <v>0</v>
      </c>
      <c r="J218" s="416">
        <v>0</v>
      </c>
      <c r="K218" s="416">
        <v>0</v>
      </c>
      <c r="L218" s="416">
        <v>0</v>
      </c>
      <c r="M218" s="416">
        <v>0</v>
      </c>
      <c r="N218" s="416">
        <v>0</v>
      </c>
      <c r="O218" s="416">
        <v>0</v>
      </c>
      <c r="P218" s="424">
        <v>10</v>
      </c>
    </row>
    <row r="219" spans="1:16" ht="13.5" customHeight="1">
      <c r="A219" s="458" t="s">
        <v>445</v>
      </c>
      <c r="B219" s="458"/>
      <c r="C219" s="417" t="s">
        <v>138</v>
      </c>
      <c r="D219" s="417" t="s">
        <v>446</v>
      </c>
      <c r="E219" s="428" t="s">
        <v>147</v>
      </c>
      <c r="F219" s="424">
        <v>10</v>
      </c>
      <c r="G219" s="418">
        <v>21</v>
      </c>
      <c r="H219" s="423">
        <v>180</v>
      </c>
      <c r="I219" s="416">
        <v>0</v>
      </c>
      <c r="J219" s="416">
        <v>0</v>
      </c>
      <c r="K219" s="416">
        <v>0</v>
      </c>
      <c r="L219" s="416">
        <v>0</v>
      </c>
      <c r="M219" s="416">
        <v>0</v>
      </c>
      <c r="N219" s="416">
        <v>0</v>
      </c>
      <c r="O219" s="416">
        <v>0</v>
      </c>
      <c r="P219" s="424">
        <v>25</v>
      </c>
    </row>
    <row r="220" spans="1:16" ht="13.5" customHeight="1">
      <c r="A220" s="417" t="s">
        <v>215</v>
      </c>
      <c r="B220" s="417"/>
      <c r="C220" s="417" t="s">
        <v>138</v>
      </c>
      <c r="D220" s="417" t="s">
        <v>216</v>
      </c>
      <c r="E220" s="428" t="s">
        <v>147</v>
      </c>
      <c r="F220" s="424">
        <v>10</v>
      </c>
      <c r="G220" s="418">
        <v>18</v>
      </c>
      <c r="H220" s="423">
        <v>180</v>
      </c>
      <c r="I220" s="416">
        <v>0</v>
      </c>
      <c r="J220" s="416">
        <v>0</v>
      </c>
      <c r="K220" s="416">
        <v>0</v>
      </c>
      <c r="L220" s="416">
        <v>0</v>
      </c>
      <c r="M220" s="416">
        <v>0</v>
      </c>
      <c r="N220" s="416">
        <v>0</v>
      </c>
      <c r="O220" s="416">
        <v>0</v>
      </c>
      <c r="P220" s="424">
        <v>25</v>
      </c>
    </row>
    <row r="221" spans="1:16" ht="13.5" customHeight="1">
      <c r="A221" s="417" t="s">
        <v>842</v>
      </c>
      <c r="B221" s="417"/>
      <c r="C221" s="417" t="s">
        <v>138</v>
      </c>
      <c r="D221" s="417" t="s">
        <v>864</v>
      </c>
      <c r="E221" s="464" t="s">
        <v>140</v>
      </c>
      <c r="F221" s="424">
        <v>5</v>
      </c>
      <c r="G221" s="418">
        <v>45</v>
      </c>
      <c r="H221" s="423">
        <v>187</v>
      </c>
      <c r="I221" s="416">
        <v>0</v>
      </c>
      <c r="J221" s="416">
        <v>0</v>
      </c>
      <c r="K221" s="416">
        <v>0</v>
      </c>
      <c r="L221" s="416">
        <v>0</v>
      </c>
      <c r="M221" s="416">
        <v>0</v>
      </c>
      <c r="N221" s="416">
        <v>0</v>
      </c>
      <c r="O221" s="416">
        <v>0</v>
      </c>
      <c r="P221" s="424">
        <v>10</v>
      </c>
    </row>
    <row r="222" spans="1:16" ht="13.5" customHeight="1">
      <c r="A222" s="458" t="s">
        <v>810</v>
      </c>
      <c r="B222" s="458"/>
      <c r="C222" s="417" t="s">
        <v>138</v>
      </c>
      <c r="D222" s="417" t="s">
        <v>811</v>
      </c>
      <c r="E222" s="425" t="s">
        <v>140</v>
      </c>
      <c r="F222" s="424">
        <v>5</v>
      </c>
      <c r="G222" s="418">
        <v>63</v>
      </c>
      <c r="H222" s="423">
        <v>187</v>
      </c>
      <c r="I222" s="416">
        <v>0</v>
      </c>
      <c r="J222" s="416">
        <v>0</v>
      </c>
      <c r="K222" s="416">
        <v>0</v>
      </c>
      <c r="L222" s="416">
        <v>0</v>
      </c>
      <c r="M222" s="416">
        <v>0</v>
      </c>
      <c r="N222" s="416">
        <v>0</v>
      </c>
      <c r="O222" s="416">
        <v>0</v>
      </c>
      <c r="P222" s="424">
        <v>10</v>
      </c>
    </row>
    <row r="223" spans="1:16" ht="13.5" customHeight="1">
      <c r="A223" s="458" t="s">
        <v>923</v>
      </c>
      <c r="B223" s="458"/>
      <c r="C223" s="417" t="s">
        <v>138</v>
      </c>
      <c r="D223" s="417" t="s">
        <v>435</v>
      </c>
      <c r="E223" s="425" t="s">
        <v>140</v>
      </c>
      <c r="F223" s="424">
        <v>5</v>
      </c>
      <c r="G223" s="418">
        <v>57</v>
      </c>
      <c r="H223" s="423">
        <v>187</v>
      </c>
      <c r="I223" s="416">
        <v>0</v>
      </c>
      <c r="J223" s="416">
        <v>0</v>
      </c>
      <c r="K223" s="416">
        <v>0</v>
      </c>
      <c r="L223" s="416">
        <v>0</v>
      </c>
      <c r="M223" s="416">
        <v>0</v>
      </c>
      <c r="N223" s="416">
        <v>0</v>
      </c>
      <c r="O223" s="416">
        <v>0</v>
      </c>
      <c r="P223" s="424">
        <v>10</v>
      </c>
    </row>
    <row r="224" spans="1:16" ht="13.5" customHeight="1">
      <c r="A224" s="458" t="s">
        <v>806</v>
      </c>
      <c r="B224" s="458"/>
      <c r="C224" s="417" t="s">
        <v>138</v>
      </c>
      <c r="D224" s="417" t="s">
        <v>807</v>
      </c>
      <c r="E224" s="430" t="s">
        <v>998</v>
      </c>
      <c r="F224" s="424">
        <v>0</v>
      </c>
      <c r="G224" s="418">
        <v>24</v>
      </c>
      <c r="H224" s="423">
        <v>195</v>
      </c>
      <c r="I224" s="416">
        <v>0</v>
      </c>
      <c r="J224" s="416">
        <v>0</v>
      </c>
      <c r="K224" s="416">
        <v>0</v>
      </c>
      <c r="L224" s="416">
        <v>0</v>
      </c>
      <c r="M224" s="416">
        <v>0</v>
      </c>
      <c r="N224" s="416">
        <v>0</v>
      </c>
      <c r="O224" s="416">
        <v>0</v>
      </c>
      <c r="P224" s="424">
        <v>10</v>
      </c>
    </row>
    <row r="225" spans="1:16" ht="13.5" customHeight="1">
      <c r="A225" s="626" t="s">
        <v>1162</v>
      </c>
      <c r="B225" s="627"/>
      <c r="C225" s="627">
        <v>0</v>
      </c>
      <c r="D225" s="627"/>
      <c r="E225" s="628">
        <v>0</v>
      </c>
      <c r="F225" s="629">
        <v>0</v>
      </c>
      <c r="G225" s="630">
        <v>0</v>
      </c>
      <c r="H225" s="631">
        <v>0</v>
      </c>
      <c r="I225" s="632"/>
      <c r="J225" s="632"/>
      <c r="K225" s="632"/>
      <c r="L225" s="632"/>
      <c r="M225" s="632"/>
      <c r="N225" s="632"/>
      <c r="O225" s="632"/>
      <c r="P225" s="629">
        <v>0</v>
      </c>
    </row>
    <row r="226" spans="1:16" ht="12.75">
      <c r="A226" s="633" t="s">
        <v>1265</v>
      </c>
      <c r="B226" s="633"/>
      <c r="C226" s="633">
        <v>0</v>
      </c>
      <c r="D226" s="633"/>
      <c r="E226" s="633">
        <v>0</v>
      </c>
      <c r="F226" s="633"/>
      <c r="G226" s="633"/>
      <c r="H226" s="633"/>
      <c r="I226" s="633"/>
      <c r="J226" s="633"/>
      <c r="K226" s="633"/>
      <c r="L226" s="633"/>
      <c r="M226" s="633"/>
      <c r="N226" s="633"/>
      <c r="O226" s="633"/>
      <c r="P226" s="633"/>
    </row>
    <row r="227" spans="1:16" ht="13.5" customHeight="1">
      <c r="A227" s="634" t="s">
        <v>1267</v>
      </c>
      <c r="B227" s="634"/>
      <c r="C227" s="634" t="s">
        <v>138</v>
      </c>
      <c r="D227" s="634"/>
      <c r="E227" s="635" t="s">
        <v>140</v>
      </c>
      <c r="F227" s="634">
        <v>5</v>
      </c>
      <c r="G227" s="634"/>
      <c r="H227" s="634"/>
      <c r="I227" s="634"/>
      <c r="J227" s="633"/>
      <c r="K227" s="633"/>
      <c r="L227" s="633"/>
      <c r="M227" s="633"/>
      <c r="N227" s="633"/>
      <c r="O227" s="633"/>
      <c r="P227" s="633"/>
    </row>
    <row r="228" spans="1:16" ht="13.5" customHeight="1">
      <c r="A228" s="634" t="s">
        <v>1295</v>
      </c>
      <c r="B228" s="634"/>
      <c r="C228" s="634" t="s">
        <v>1297</v>
      </c>
      <c r="D228" s="634"/>
      <c r="E228" s="634">
        <v>0</v>
      </c>
      <c r="F228" s="634">
        <v>0</v>
      </c>
      <c r="G228" s="634">
        <v>0</v>
      </c>
      <c r="H228" s="634">
        <v>0</v>
      </c>
      <c r="I228" s="634"/>
      <c r="J228" s="633"/>
      <c r="K228" s="633"/>
      <c r="L228" s="633"/>
      <c r="M228" s="633"/>
      <c r="N228" s="633"/>
      <c r="O228" s="633"/>
      <c r="P228" s="633"/>
    </row>
    <row r="229" spans="1:16" ht="13.5" customHeight="1">
      <c r="A229" s="634" t="s">
        <v>1303</v>
      </c>
      <c r="B229" s="634"/>
      <c r="C229" s="634"/>
      <c r="D229" s="634"/>
      <c r="E229" s="634" t="s">
        <v>147</v>
      </c>
      <c r="F229" s="634">
        <v>10</v>
      </c>
      <c r="G229" s="634"/>
      <c r="H229" s="634"/>
      <c r="I229" s="634"/>
      <c r="J229" s="633"/>
      <c r="K229" s="633"/>
      <c r="L229" s="633"/>
      <c r="M229" s="633"/>
      <c r="N229" s="633"/>
      <c r="O229" s="633"/>
      <c r="P229" s="633"/>
    </row>
    <row r="230" spans="1:16" ht="13.5" customHeight="1">
      <c r="A230" s="633" t="s">
        <v>1315</v>
      </c>
      <c r="B230" s="633" t="s">
        <v>512</v>
      </c>
      <c r="C230" s="633" t="s">
        <v>138</v>
      </c>
      <c r="D230" s="633"/>
      <c r="E230" s="633" t="s">
        <v>148</v>
      </c>
      <c r="F230" s="634">
        <v>20</v>
      </c>
      <c r="G230" s="633"/>
      <c r="H230" s="633"/>
      <c r="I230" s="633"/>
      <c r="J230" s="633"/>
      <c r="K230" s="633"/>
      <c r="L230" s="633"/>
      <c r="M230" s="633"/>
      <c r="N230" s="633"/>
      <c r="O230" s="633"/>
      <c r="P230" s="633">
        <v>25</v>
      </c>
    </row>
    <row r="231" spans="1:16" ht="13.5" customHeight="1">
      <c r="A231" s="633" t="s">
        <v>1347</v>
      </c>
      <c r="B231" s="633"/>
      <c r="C231" s="634" t="s">
        <v>1358</v>
      </c>
      <c r="D231" s="633"/>
      <c r="E231" s="634" t="s">
        <v>1357</v>
      </c>
      <c r="F231" s="633"/>
      <c r="G231" s="633"/>
      <c r="H231" s="633"/>
      <c r="I231" s="633"/>
      <c r="J231" s="633"/>
      <c r="K231" s="633"/>
      <c r="L231" s="633"/>
      <c r="M231" s="633"/>
      <c r="N231" s="633"/>
      <c r="O231" s="633"/>
      <c r="P231" s="633"/>
    </row>
    <row r="232" spans="1:16" ht="13.5" customHeight="1">
      <c r="A232" s="633" t="s">
        <v>1370</v>
      </c>
      <c r="B232" s="633"/>
      <c r="C232" s="634" t="s">
        <v>138</v>
      </c>
      <c r="D232" s="633"/>
      <c r="E232" s="634" t="s">
        <v>144</v>
      </c>
      <c r="F232" s="633"/>
      <c r="G232" s="633"/>
      <c r="H232" s="633"/>
      <c r="I232" s="633"/>
      <c r="J232" s="633"/>
      <c r="K232" s="633"/>
      <c r="L232" s="633"/>
      <c r="M232" s="633"/>
      <c r="N232" s="633"/>
      <c r="O232" s="633"/>
      <c r="P232" s="633"/>
    </row>
    <row r="233" spans="1:16" ht="13.5" customHeight="1">
      <c r="A233" s="633" t="s">
        <v>1401</v>
      </c>
      <c r="B233" s="633"/>
      <c r="C233" s="634" t="s">
        <v>1358</v>
      </c>
      <c r="D233" s="633"/>
      <c r="E233" s="634" t="s">
        <v>144</v>
      </c>
      <c r="F233" s="634">
        <v>15</v>
      </c>
      <c r="G233" s="633"/>
      <c r="H233" s="633"/>
      <c r="I233" s="633"/>
      <c r="J233" s="633"/>
      <c r="K233" s="633"/>
      <c r="L233" s="633"/>
      <c r="M233" s="633"/>
      <c r="N233" s="633"/>
      <c r="O233" s="633"/>
      <c r="P233" s="633"/>
    </row>
    <row r="234" spans="1:16" ht="13.5" customHeight="1">
      <c r="A234" s="633" t="s">
        <v>1406</v>
      </c>
      <c r="B234" s="633" t="s">
        <v>15</v>
      </c>
      <c r="C234" s="634" t="s">
        <v>138</v>
      </c>
      <c r="D234" s="633"/>
      <c r="E234" s="634" t="s">
        <v>148</v>
      </c>
      <c r="F234" s="633"/>
      <c r="G234" s="633"/>
      <c r="H234" s="633"/>
      <c r="I234" s="633"/>
      <c r="J234" s="633"/>
      <c r="K234" s="633"/>
      <c r="L234" s="633"/>
      <c r="M234" s="633"/>
      <c r="N234" s="633"/>
      <c r="O234" s="633"/>
      <c r="P234" s="633"/>
    </row>
    <row r="235" spans="1:16" ht="13.5" customHeight="1">
      <c r="A235" s="633" t="s">
        <v>1407</v>
      </c>
      <c r="B235" s="633" t="s">
        <v>268</v>
      </c>
      <c r="C235" s="634" t="s">
        <v>138</v>
      </c>
      <c r="D235" s="633"/>
      <c r="E235" s="634" t="s">
        <v>144</v>
      </c>
      <c r="F235" s="633">
        <v>15</v>
      </c>
      <c r="G235" s="633"/>
      <c r="H235" s="633"/>
      <c r="I235" s="633"/>
      <c r="J235" s="633"/>
      <c r="K235" s="633"/>
      <c r="L235" s="633"/>
      <c r="M235" s="633"/>
      <c r="N235" s="633"/>
      <c r="O235" s="633"/>
      <c r="P235" s="633"/>
    </row>
    <row r="236" spans="1:16" ht="13.5" customHeight="1">
      <c r="A236" s="107" t="s">
        <v>1438</v>
      </c>
      <c r="B236" t="s">
        <v>13</v>
      </c>
      <c r="C236" s="634" t="s">
        <v>138</v>
      </c>
      <c r="D236" s="633"/>
      <c r="E236" s="634" t="s">
        <v>147</v>
      </c>
      <c r="F236" s="633">
        <v>10</v>
      </c>
      <c r="G236" s="633"/>
      <c r="H236" s="633"/>
      <c r="I236" s="633"/>
      <c r="J236" s="633"/>
      <c r="K236" s="633"/>
      <c r="L236" s="633"/>
      <c r="M236" s="633"/>
      <c r="N236" s="633"/>
      <c r="O236" s="633"/>
      <c r="P236" s="633"/>
    </row>
    <row r="237" spans="1:6" ht="13.5" customHeight="1">
      <c r="A237" s="107" t="s">
        <v>1439</v>
      </c>
      <c r="B237" t="s">
        <v>19</v>
      </c>
      <c r="C237" s="634" t="s">
        <v>138</v>
      </c>
      <c r="E237" s="634" t="s">
        <v>148</v>
      </c>
      <c r="F237" s="107">
        <v>20</v>
      </c>
    </row>
    <row r="238" spans="1:6" ht="13.5" customHeight="1">
      <c r="A238" t="s">
        <v>1450</v>
      </c>
      <c r="B238" t="s">
        <v>1038</v>
      </c>
      <c r="C238" s="651" t="s">
        <v>138</v>
      </c>
      <c r="E238" s="651" t="s">
        <v>144</v>
      </c>
      <c r="F238" s="107">
        <v>15</v>
      </c>
    </row>
    <row r="239" spans="1:6" ht="13.5" customHeight="1">
      <c r="A239" s="107" t="s">
        <v>1451</v>
      </c>
      <c r="B239" t="s">
        <v>1038</v>
      </c>
      <c r="C239" s="651" t="s">
        <v>138</v>
      </c>
      <c r="E239" s="651" t="s">
        <v>147</v>
      </c>
      <c r="F239">
        <v>10</v>
      </c>
    </row>
    <row r="240" spans="1:6" ht="13.5" customHeight="1">
      <c r="A240" s="422" t="s">
        <v>1484</v>
      </c>
      <c r="B240" t="s">
        <v>19</v>
      </c>
      <c r="C240" s="651" t="s">
        <v>138</v>
      </c>
      <c r="E240" s="651" t="s">
        <v>144</v>
      </c>
      <c r="F240">
        <v>10</v>
      </c>
    </row>
    <row r="241" spans="1:6" ht="13.5" customHeight="1">
      <c r="A241" s="422" t="s">
        <v>1486</v>
      </c>
      <c r="C241" s="651" t="s">
        <v>138</v>
      </c>
      <c r="E241" s="651" t="s">
        <v>147</v>
      </c>
      <c r="F241">
        <v>10</v>
      </c>
    </row>
  </sheetData>
  <sheetProtection selectLockedCells="1" selectUnlockedCells="1"/>
  <mergeCells count="35">
    <mergeCell ref="V206:V208"/>
    <mergeCell ref="R16:S16"/>
    <mergeCell ref="U16:V16"/>
    <mergeCell ref="R17:S17"/>
    <mergeCell ref="U17:V17"/>
    <mergeCell ref="R20:S20"/>
    <mergeCell ref="R206:R208"/>
    <mergeCell ref="S206:S208"/>
    <mergeCell ref="T206:T208"/>
    <mergeCell ref="U206:U208"/>
    <mergeCell ref="R13:S13"/>
    <mergeCell ref="U13:V13"/>
    <mergeCell ref="R15:S15"/>
    <mergeCell ref="U15:V15"/>
    <mergeCell ref="R14:S14"/>
    <mergeCell ref="U14:V14"/>
    <mergeCell ref="R11:S11"/>
    <mergeCell ref="R3:S4"/>
    <mergeCell ref="T3:T4"/>
    <mergeCell ref="U3:V4"/>
    <mergeCell ref="R5:S5"/>
    <mergeCell ref="U5:V5"/>
    <mergeCell ref="R7:S7"/>
    <mergeCell ref="U7:V7"/>
    <mergeCell ref="R6:S6"/>
    <mergeCell ref="U12:V12"/>
    <mergeCell ref="R9:S9"/>
    <mergeCell ref="R12:S12"/>
    <mergeCell ref="U6:V6"/>
    <mergeCell ref="U11:V11"/>
    <mergeCell ref="R8:S8"/>
    <mergeCell ref="U8:V8"/>
    <mergeCell ref="U9:V9"/>
    <mergeCell ref="R10:S10"/>
    <mergeCell ref="U10:V10"/>
  </mergeCells>
  <hyperlinks>
    <hyperlink ref="D144" r:id="rId1" display="http://www.fisb.it/index.php?option=com_fisb_crd&amp;idtess=310599&amp;view=risultati&amp;mediestart=0"/>
  </hyperlinks>
  <printOptions gridLines="1" horizontalCentered="1" verticalCentered="1"/>
  <pageMargins left="0" right="0.984251968503937" top="0.1968503937007874" bottom="0.11811023622047245" header="0.1968503937007874" footer="0.5118110236220472"/>
  <pageSetup fitToHeight="0" horizontalDpi="300" verticalDpi="300" orientation="portrait" paperSize="9" scale="80" r:id="rId3"/>
  <headerFooter alignWithMargins="0">
    <oddHeader>&amp;CGiocatori</oddHeader>
    <oddFooter>&amp;C&amp;D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99" sqref="A99:IV100"/>
    </sheetView>
  </sheetViews>
  <sheetFormatPr defaultColWidth="5.140625" defaultRowHeight="12" customHeight="1"/>
  <cols>
    <col min="1" max="1" width="2.7109375" style="344" bestFit="1" customWidth="1"/>
    <col min="2" max="2" width="18.57421875" style="344" customWidth="1"/>
    <col min="3" max="3" width="3.421875" style="345" bestFit="1" customWidth="1"/>
    <col min="4" max="4" width="3.7109375" style="345" bestFit="1" customWidth="1"/>
    <col min="5" max="5" width="6.7109375" style="344" bestFit="1" customWidth="1"/>
    <col min="6" max="6" width="3.421875" style="345" bestFit="1" customWidth="1"/>
    <col min="7" max="7" width="16.421875" style="344" bestFit="1" customWidth="1"/>
    <col min="8" max="8" width="6.8515625" style="344" customWidth="1"/>
    <col min="9" max="9" width="3.00390625" style="345" bestFit="1" customWidth="1"/>
    <col min="10" max="10" width="16.7109375" style="344" bestFit="1" customWidth="1"/>
    <col min="11" max="11" width="3.421875" style="345" bestFit="1" customWidth="1"/>
    <col min="12" max="12" width="3.7109375" style="345" bestFit="1" customWidth="1"/>
    <col min="13" max="13" width="7.28125" style="344" bestFit="1" customWidth="1"/>
    <col min="14" max="14" width="3.00390625" style="345" customWidth="1"/>
    <col min="15" max="15" width="16.421875" style="344" bestFit="1" customWidth="1"/>
    <col min="16" max="18" width="5.140625" style="344" customWidth="1"/>
    <col min="19" max="19" width="12.57421875" style="344" bestFit="1" customWidth="1"/>
    <col min="20" max="16384" width="5.140625" style="344" customWidth="1"/>
  </cols>
  <sheetData>
    <row r="1" spans="1:15" ht="12" customHeight="1">
      <c r="A1" s="897" t="s">
        <v>912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</row>
    <row r="2" spans="1:15" ht="12" customHeight="1">
      <c r="A2" s="663"/>
      <c r="B2" s="896" t="s">
        <v>913</v>
      </c>
      <c r="C2" s="896"/>
      <c r="D2" s="896"/>
      <c r="E2" s="896"/>
      <c r="F2" s="896"/>
      <c r="G2" s="896"/>
      <c r="H2" s="664"/>
      <c r="I2" s="665"/>
      <c r="J2" s="896" t="s">
        <v>914</v>
      </c>
      <c r="K2" s="896"/>
      <c r="L2" s="896"/>
      <c r="M2" s="896"/>
      <c r="N2" s="896"/>
      <c r="O2" s="896"/>
    </row>
    <row r="3" spans="1:15" ht="12" customHeight="1">
      <c r="A3" s="666">
        <v>1</v>
      </c>
      <c r="B3" s="667" t="s">
        <v>1398</v>
      </c>
      <c r="C3" s="667" t="s">
        <v>124</v>
      </c>
      <c r="D3" s="667" t="s">
        <v>126</v>
      </c>
      <c r="E3" s="667" t="s">
        <v>1399</v>
      </c>
      <c r="F3" s="667" t="s">
        <v>127</v>
      </c>
      <c r="G3" s="667" t="s">
        <v>110</v>
      </c>
      <c r="H3" s="668"/>
      <c r="I3" s="666">
        <v>1</v>
      </c>
      <c r="J3" s="667" t="s">
        <v>1398</v>
      </c>
      <c r="K3" s="667" t="s">
        <v>124</v>
      </c>
      <c r="L3" s="667" t="s">
        <v>126</v>
      </c>
      <c r="M3" s="667" t="s">
        <v>1399</v>
      </c>
      <c r="N3" s="667" t="s">
        <v>127</v>
      </c>
      <c r="O3" s="667" t="s">
        <v>110</v>
      </c>
    </row>
    <row r="4" spans="1:15" ht="12" customHeight="1">
      <c r="A4" s="663">
        <v>1</v>
      </c>
      <c r="B4" s="714" t="s">
        <v>329</v>
      </c>
      <c r="C4" s="714" t="s">
        <v>138</v>
      </c>
      <c r="D4" s="714" t="s">
        <v>998</v>
      </c>
      <c r="E4" s="715">
        <v>246.27380952380952</v>
      </c>
      <c r="F4" s="716">
        <v>84</v>
      </c>
      <c r="G4" s="714" t="s">
        <v>13</v>
      </c>
      <c r="H4" s="899" t="s">
        <v>915</v>
      </c>
      <c r="I4" s="663">
        <v>1</v>
      </c>
      <c r="J4" s="714" t="s">
        <v>520</v>
      </c>
      <c r="K4" s="714" t="s">
        <v>142</v>
      </c>
      <c r="L4" s="714" t="s">
        <v>140</v>
      </c>
      <c r="M4" s="715">
        <v>225.05555555555557</v>
      </c>
      <c r="N4" s="716">
        <v>54</v>
      </c>
      <c r="O4" s="714" t="s">
        <v>1005</v>
      </c>
    </row>
    <row r="5" spans="1:15" ht="12" customHeight="1">
      <c r="A5" s="663">
        <v>2</v>
      </c>
      <c r="B5" s="714" t="s">
        <v>281</v>
      </c>
      <c r="C5" s="714" t="s">
        <v>138</v>
      </c>
      <c r="D5" s="714" t="s">
        <v>998</v>
      </c>
      <c r="E5" s="715">
        <v>245.94791666666666</v>
      </c>
      <c r="F5" s="716">
        <v>96</v>
      </c>
      <c r="G5" s="714" t="s">
        <v>17</v>
      </c>
      <c r="H5" s="899"/>
      <c r="I5" s="663">
        <v>2</v>
      </c>
      <c r="J5" s="714" t="s">
        <v>277</v>
      </c>
      <c r="K5" s="714" t="s">
        <v>142</v>
      </c>
      <c r="L5" s="714" t="s">
        <v>140</v>
      </c>
      <c r="M5" s="715">
        <v>220.93055555555557</v>
      </c>
      <c r="N5" s="716">
        <v>72</v>
      </c>
      <c r="O5" s="714" t="s">
        <v>118</v>
      </c>
    </row>
    <row r="6" spans="1:15" ht="12" customHeight="1">
      <c r="A6" s="663">
        <v>3</v>
      </c>
      <c r="B6" s="714" t="s">
        <v>1173</v>
      </c>
      <c r="C6" s="714" t="s">
        <v>138</v>
      </c>
      <c r="D6" s="714" t="s">
        <v>234</v>
      </c>
      <c r="E6" s="715">
        <v>243.33333333333334</v>
      </c>
      <c r="F6" s="716">
        <v>33</v>
      </c>
      <c r="G6" s="714" t="s">
        <v>10</v>
      </c>
      <c r="H6" s="899"/>
      <c r="I6" s="663">
        <v>3</v>
      </c>
      <c r="J6" s="714" t="s">
        <v>336</v>
      </c>
      <c r="K6" s="714" t="s">
        <v>142</v>
      </c>
      <c r="L6" s="714" t="s">
        <v>140</v>
      </c>
      <c r="M6" s="715">
        <v>219.33333333333334</v>
      </c>
      <c r="N6" s="716">
        <v>51</v>
      </c>
      <c r="O6" s="714" t="s">
        <v>334</v>
      </c>
    </row>
    <row r="7" spans="1:15" ht="12" customHeight="1">
      <c r="A7" s="663">
        <v>4</v>
      </c>
      <c r="B7" s="714" t="s">
        <v>342</v>
      </c>
      <c r="C7" s="714" t="s">
        <v>138</v>
      </c>
      <c r="D7" s="714" t="s">
        <v>998</v>
      </c>
      <c r="E7" s="715">
        <v>239.35087719298244</v>
      </c>
      <c r="F7" s="716">
        <v>57</v>
      </c>
      <c r="G7" s="714" t="s">
        <v>334</v>
      </c>
      <c r="H7" s="899"/>
      <c r="I7" s="663">
        <v>4</v>
      </c>
      <c r="J7" s="714" t="s">
        <v>258</v>
      </c>
      <c r="K7" s="714" t="s">
        <v>142</v>
      </c>
      <c r="L7" s="714" t="s">
        <v>140</v>
      </c>
      <c r="M7" s="715">
        <v>215.76190476190476</v>
      </c>
      <c r="N7" s="716">
        <v>42</v>
      </c>
      <c r="O7" s="714" t="s">
        <v>1005</v>
      </c>
    </row>
    <row r="8" spans="1:15" ht="12" customHeight="1" hidden="1">
      <c r="A8" s="663">
        <v>5</v>
      </c>
      <c r="B8" s="714" t="s">
        <v>1012</v>
      </c>
      <c r="C8" s="714" t="s">
        <v>138</v>
      </c>
      <c r="D8" s="714" t="s">
        <v>998</v>
      </c>
      <c r="E8" s="715">
        <v>237.5</v>
      </c>
      <c r="F8" s="716">
        <v>36</v>
      </c>
      <c r="G8" s="714" t="s">
        <v>1006</v>
      </c>
      <c r="H8" s="899"/>
      <c r="I8" s="663">
        <v>5</v>
      </c>
      <c r="J8" s="714" t="s">
        <v>338</v>
      </c>
      <c r="K8" s="714" t="s">
        <v>142</v>
      </c>
      <c r="L8" s="714" t="s">
        <v>147</v>
      </c>
      <c r="M8" s="715">
        <v>211.70833333333334</v>
      </c>
      <c r="N8" s="716">
        <v>48</v>
      </c>
      <c r="O8" s="714" t="s">
        <v>861</v>
      </c>
    </row>
    <row r="9" spans="1:15" ht="12" customHeight="1" hidden="1">
      <c r="A9" s="663">
        <v>6</v>
      </c>
      <c r="B9" s="714" t="s">
        <v>1268</v>
      </c>
      <c r="C9" s="714" t="s">
        <v>138</v>
      </c>
      <c r="D9" s="714" t="s">
        <v>140</v>
      </c>
      <c r="E9" s="715">
        <v>235.31372549019608</v>
      </c>
      <c r="F9" s="716">
        <v>51</v>
      </c>
      <c r="G9" s="714" t="s">
        <v>17</v>
      </c>
      <c r="H9" s="899"/>
      <c r="I9" s="663">
        <v>6</v>
      </c>
      <c r="J9" s="714" t="s">
        <v>283</v>
      </c>
      <c r="K9" s="714" t="s">
        <v>142</v>
      </c>
      <c r="L9" s="714" t="s">
        <v>147</v>
      </c>
      <c r="M9" s="715">
        <v>211.3888888888889</v>
      </c>
      <c r="N9" s="716">
        <v>36</v>
      </c>
      <c r="O9" s="714" t="s">
        <v>17</v>
      </c>
    </row>
    <row r="10" spans="1:15" ht="12" customHeight="1" hidden="1">
      <c r="A10" s="663">
        <v>7</v>
      </c>
      <c r="B10" s="714" t="s">
        <v>319</v>
      </c>
      <c r="C10" s="714" t="s">
        <v>138</v>
      </c>
      <c r="D10" s="714" t="s">
        <v>998</v>
      </c>
      <c r="E10" s="715">
        <v>234.0769230769231</v>
      </c>
      <c r="F10" s="716">
        <v>78</v>
      </c>
      <c r="G10" s="714" t="s">
        <v>119</v>
      </c>
      <c r="H10" s="899"/>
      <c r="I10" s="663">
        <v>7</v>
      </c>
      <c r="J10" s="714" t="s">
        <v>333</v>
      </c>
      <c r="K10" s="714" t="s">
        <v>142</v>
      </c>
      <c r="L10" s="714" t="s">
        <v>140</v>
      </c>
      <c r="M10" s="715">
        <v>210.57575757575756</v>
      </c>
      <c r="N10" s="716">
        <v>33</v>
      </c>
      <c r="O10" s="714" t="s">
        <v>334</v>
      </c>
    </row>
    <row r="11" spans="1:15" ht="12" customHeight="1" hidden="1">
      <c r="A11" s="663">
        <v>8</v>
      </c>
      <c r="B11" s="714" t="s">
        <v>812</v>
      </c>
      <c r="C11" s="714" t="s">
        <v>138</v>
      </c>
      <c r="D11" s="714" t="s">
        <v>234</v>
      </c>
      <c r="E11" s="715">
        <v>233.75438596491227</v>
      </c>
      <c r="F11" s="716">
        <v>57</v>
      </c>
      <c r="G11" s="714" t="s">
        <v>114</v>
      </c>
      <c r="H11" s="899"/>
      <c r="I11" s="663">
        <v>8</v>
      </c>
      <c r="J11" s="714" t="s">
        <v>972</v>
      </c>
      <c r="K11" s="714" t="s">
        <v>142</v>
      </c>
      <c r="L11" s="714" t="s">
        <v>147</v>
      </c>
      <c r="M11" s="715">
        <v>209.89999999999998</v>
      </c>
      <c r="N11" s="716">
        <v>30</v>
      </c>
      <c r="O11" s="714" t="s">
        <v>1005</v>
      </c>
    </row>
    <row r="12" spans="1:15" ht="12" customHeight="1" hidden="1">
      <c r="A12" s="663">
        <v>9</v>
      </c>
      <c r="B12" s="714" t="s">
        <v>849</v>
      </c>
      <c r="C12" s="714" t="s">
        <v>138</v>
      </c>
      <c r="D12" s="714" t="s">
        <v>998</v>
      </c>
      <c r="E12" s="715">
        <v>231.9047619047619</v>
      </c>
      <c r="F12" s="716">
        <v>21</v>
      </c>
      <c r="G12" s="714" t="s">
        <v>9</v>
      </c>
      <c r="H12" s="899"/>
      <c r="I12" s="663">
        <v>9</v>
      </c>
      <c r="J12" s="714" t="s">
        <v>189</v>
      </c>
      <c r="K12" s="714" t="s">
        <v>142</v>
      </c>
      <c r="L12" s="714" t="s">
        <v>147</v>
      </c>
      <c r="M12" s="715">
        <v>208.59259259259258</v>
      </c>
      <c r="N12" s="716">
        <v>27</v>
      </c>
      <c r="O12" s="714" t="s">
        <v>948</v>
      </c>
    </row>
    <row r="13" spans="1:15" ht="12" customHeight="1" hidden="1">
      <c r="A13" s="663">
        <v>10</v>
      </c>
      <c r="B13" s="714" t="s">
        <v>868</v>
      </c>
      <c r="C13" s="714" t="s">
        <v>138</v>
      </c>
      <c r="D13" s="714" t="s">
        <v>998</v>
      </c>
      <c r="E13" s="715">
        <v>230.85714285714286</v>
      </c>
      <c r="F13" s="716">
        <v>63</v>
      </c>
      <c r="G13" s="714" t="s">
        <v>10</v>
      </c>
      <c r="H13" s="899"/>
      <c r="I13" s="663">
        <v>10</v>
      </c>
      <c r="J13" s="714" t="s">
        <v>262</v>
      </c>
      <c r="K13" s="714" t="s">
        <v>142</v>
      </c>
      <c r="L13" s="714" t="s">
        <v>140</v>
      </c>
      <c r="M13" s="715">
        <v>208.42857142857142</v>
      </c>
      <c r="N13" s="716">
        <v>42</v>
      </c>
      <c r="O13" s="714" t="s">
        <v>11</v>
      </c>
    </row>
    <row r="14" spans="1:15" ht="12" customHeight="1">
      <c r="A14" s="669"/>
      <c r="B14" s="896" t="s">
        <v>1271</v>
      </c>
      <c r="C14" s="896"/>
      <c r="D14" s="896"/>
      <c r="E14" s="896"/>
      <c r="F14" s="896"/>
      <c r="G14" s="896"/>
      <c r="H14" s="664"/>
      <c r="I14" s="663" t="s">
        <v>862</v>
      </c>
      <c r="J14" s="896"/>
      <c r="K14" s="896"/>
      <c r="L14" s="896"/>
      <c r="M14" s="896"/>
      <c r="N14" s="896"/>
      <c r="O14" s="896"/>
    </row>
    <row r="15" spans="1:15" ht="12" customHeight="1">
      <c r="A15" s="666">
        <v>1</v>
      </c>
      <c r="B15" s="667" t="s">
        <v>1398</v>
      </c>
      <c r="C15" s="667" t="s">
        <v>124</v>
      </c>
      <c r="D15" s="667" t="s">
        <v>126</v>
      </c>
      <c r="E15" s="667" t="s">
        <v>1399</v>
      </c>
      <c r="F15" s="667" t="s">
        <v>127</v>
      </c>
      <c r="G15" s="667" t="s">
        <v>110</v>
      </c>
      <c r="H15" s="668"/>
      <c r="I15" s="670"/>
      <c r="J15" s="671"/>
      <c r="K15" s="671"/>
      <c r="L15" s="671"/>
      <c r="M15" s="671"/>
      <c r="N15" s="671"/>
      <c r="O15" s="671"/>
    </row>
    <row r="16" spans="1:15" ht="12" customHeight="1">
      <c r="A16" s="663">
        <v>1</v>
      </c>
      <c r="B16" s="714" t="s">
        <v>153</v>
      </c>
      <c r="C16" s="714" t="s">
        <v>138</v>
      </c>
      <c r="D16" s="714" t="s">
        <v>147</v>
      </c>
      <c r="E16" s="715">
        <v>230.3452380952381</v>
      </c>
      <c r="F16" s="716">
        <v>84</v>
      </c>
      <c r="G16" s="714" t="s">
        <v>120</v>
      </c>
      <c r="H16" s="900" t="s">
        <v>916</v>
      </c>
      <c r="I16" s="670"/>
      <c r="J16" s="671"/>
      <c r="K16" s="671"/>
      <c r="L16" s="671"/>
      <c r="M16" s="671"/>
      <c r="N16" s="671"/>
      <c r="O16" s="671"/>
    </row>
    <row r="17" spans="1:15" ht="12" customHeight="1">
      <c r="A17" s="663">
        <v>2</v>
      </c>
      <c r="B17" s="714" t="s">
        <v>272</v>
      </c>
      <c r="C17" s="714" t="s">
        <v>138</v>
      </c>
      <c r="D17" s="714" t="s">
        <v>147</v>
      </c>
      <c r="E17" s="715">
        <v>227.97701149425288</v>
      </c>
      <c r="F17" s="716">
        <v>87</v>
      </c>
      <c r="G17" s="714" t="s">
        <v>118</v>
      </c>
      <c r="H17" s="900"/>
      <c r="I17" s="670"/>
      <c r="J17" s="671"/>
      <c r="K17" s="671"/>
      <c r="L17" s="671"/>
      <c r="M17" s="671"/>
      <c r="N17" s="671"/>
      <c r="O17" s="671"/>
    </row>
    <row r="18" spans="1:15" ht="12" customHeight="1">
      <c r="A18" s="663">
        <v>3</v>
      </c>
      <c r="B18" s="714" t="s">
        <v>437</v>
      </c>
      <c r="C18" s="714" t="s">
        <v>138</v>
      </c>
      <c r="D18" s="714" t="s">
        <v>144</v>
      </c>
      <c r="E18" s="715">
        <v>223.69135802469137</v>
      </c>
      <c r="F18" s="716">
        <v>81</v>
      </c>
      <c r="G18" s="714" t="s">
        <v>512</v>
      </c>
      <c r="H18" s="900"/>
      <c r="I18" s="670"/>
      <c r="J18" s="671"/>
      <c r="K18" s="671"/>
      <c r="L18" s="671"/>
      <c r="M18" s="671"/>
      <c r="N18" s="671"/>
      <c r="O18" s="671"/>
    </row>
    <row r="19" spans="1:15" ht="12" customHeight="1">
      <c r="A19" s="663">
        <v>4</v>
      </c>
      <c r="B19" s="714" t="s">
        <v>171</v>
      </c>
      <c r="C19" s="714" t="s">
        <v>138</v>
      </c>
      <c r="D19" s="714" t="s">
        <v>147</v>
      </c>
      <c r="E19" s="715">
        <v>223.17391304347828</v>
      </c>
      <c r="F19" s="716">
        <v>69</v>
      </c>
      <c r="G19" s="714" t="s">
        <v>878</v>
      </c>
      <c r="H19" s="900"/>
      <c r="I19" s="670"/>
      <c r="J19" s="671"/>
      <c r="K19" s="671"/>
      <c r="L19" s="671"/>
      <c r="M19" s="671"/>
      <c r="N19" s="671"/>
      <c r="O19" s="671"/>
    </row>
    <row r="20" spans="1:15" ht="12" customHeight="1" hidden="1">
      <c r="A20" s="663">
        <v>5</v>
      </c>
      <c r="B20" s="714" t="s">
        <v>874</v>
      </c>
      <c r="C20" s="714" t="s">
        <v>138</v>
      </c>
      <c r="D20" s="714" t="s">
        <v>147</v>
      </c>
      <c r="E20" s="715">
        <v>223.03703703703704</v>
      </c>
      <c r="F20" s="716">
        <v>81</v>
      </c>
      <c r="G20" s="714" t="s">
        <v>10</v>
      </c>
      <c r="H20" s="900"/>
      <c r="I20" s="670"/>
      <c r="J20" s="671"/>
      <c r="K20" s="671"/>
      <c r="L20" s="671"/>
      <c r="M20" s="671"/>
      <c r="N20" s="671"/>
      <c r="O20" s="671"/>
    </row>
    <row r="21" spans="1:15" ht="12" customHeight="1" hidden="1">
      <c r="A21" s="663">
        <v>6</v>
      </c>
      <c r="B21" s="714" t="s">
        <v>975</v>
      </c>
      <c r="C21" s="714" t="s">
        <v>138</v>
      </c>
      <c r="D21" s="714" t="s">
        <v>148</v>
      </c>
      <c r="E21" s="715">
        <v>222.9298245614035</v>
      </c>
      <c r="F21" s="716">
        <v>57</v>
      </c>
      <c r="G21" s="714" t="s">
        <v>961</v>
      </c>
      <c r="H21" s="900"/>
      <c r="I21" s="672"/>
      <c r="J21" s="673"/>
      <c r="K21" s="673"/>
      <c r="L21" s="673"/>
      <c r="M21" s="674"/>
      <c r="N21" s="675"/>
      <c r="O21" s="673"/>
    </row>
    <row r="22" spans="1:15" ht="12" customHeight="1" hidden="1">
      <c r="A22" s="663">
        <v>7</v>
      </c>
      <c r="B22" s="714" t="s">
        <v>306</v>
      </c>
      <c r="C22" s="714" t="s">
        <v>138</v>
      </c>
      <c r="D22" s="714" t="s">
        <v>147</v>
      </c>
      <c r="E22" s="715">
        <v>222.8974358974359</v>
      </c>
      <c r="F22" s="716">
        <v>78</v>
      </c>
      <c r="G22" s="714" t="s">
        <v>15</v>
      </c>
      <c r="H22" s="900"/>
      <c r="I22" s="672"/>
      <c r="J22" s="673"/>
      <c r="K22" s="673"/>
      <c r="L22" s="673"/>
      <c r="M22" s="674"/>
      <c r="N22" s="675"/>
      <c r="O22" s="673"/>
    </row>
    <row r="23" spans="1:15" ht="12" customHeight="1" hidden="1">
      <c r="A23" s="663">
        <v>8</v>
      </c>
      <c r="B23" s="714" t="s">
        <v>317</v>
      </c>
      <c r="C23" s="714" t="s">
        <v>138</v>
      </c>
      <c r="D23" s="714" t="s">
        <v>147</v>
      </c>
      <c r="E23" s="715">
        <v>222.5438596491228</v>
      </c>
      <c r="F23" s="716">
        <v>57</v>
      </c>
      <c r="G23" s="714" t="s">
        <v>119</v>
      </c>
      <c r="H23" s="900"/>
      <c r="I23" s="672"/>
      <c r="J23" s="673"/>
      <c r="K23" s="673"/>
      <c r="L23" s="673"/>
      <c r="M23" s="674"/>
      <c r="N23" s="675"/>
      <c r="O23" s="673"/>
    </row>
    <row r="24" spans="1:15" ht="12" customHeight="1" hidden="1">
      <c r="A24" s="663">
        <v>9</v>
      </c>
      <c r="B24" s="714" t="s">
        <v>1302</v>
      </c>
      <c r="C24" s="714" t="s">
        <v>138</v>
      </c>
      <c r="D24" s="714" t="s">
        <v>147</v>
      </c>
      <c r="E24" s="715">
        <v>222.36363636363637</v>
      </c>
      <c r="F24" s="716">
        <v>33</v>
      </c>
      <c r="G24" s="714" t="s">
        <v>114</v>
      </c>
      <c r="H24" s="900"/>
      <c r="I24" s="672"/>
      <c r="J24" s="673"/>
      <c r="K24" s="673"/>
      <c r="L24" s="673"/>
      <c r="M24" s="674"/>
      <c r="N24" s="675"/>
      <c r="O24" s="673"/>
    </row>
    <row r="25" spans="1:15" ht="12" customHeight="1" hidden="1">
      <c r="A25" s="663">
        <v>10</v>
      </c>
      <c r="B25" s="714" t="s">
        <v>962</v>
      </c>
      <c r="C25" s="714" t="s">
        <v>138</v>
      </c>
      <c r="D25" s="714" t="s">
        <v>148</v>
      </c>
      <c r="E25" s="715">
        <v>222.06410256410257</v>
      </c>
      <c r="F25" s="716">
        <v>78</v>
      </c>
      <c r="G25" s="714" t="s">
        <v>961</v>
      </c>
      <c r="H25" s="900"/>
      <c r="I25" s="672"/>
      <c r="J25" s="673"/>
      <c r="K25" s="673"/>
      <c r="L25" s="673"/>
      <c r="M25" s="674"/>
      <c r="N25" s="675"/>
      <c r="O25" s="673"/>
    </row>
    <row r="26" spans="1:15" ht="12" customHeight="1">
      <c r="A26" s="897" t="s">
        <v>917</v>
      </c>
      <c r="B26" s="897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</row>
    <row r="27" spans="1:15" ht="12" customHeight="1">
      <c r="A27" s="663"/>
      <c r="B27" s="896" t="s">
        <v>918</v>
      </c>
      <c r="C27" s="896"/>
      <c r="D27" s="896"/>
      <c r="E27" s="896"/>
      <c r="F27" s="896"/>
      <c r="G27" s="896"/>
      <c r="H27" s="664"/>
      <c r="I27" s="665"/>
      <c r="J27" s="896" t="s">
        <v>919</v>
      </c>
      <c r="K27" s="896"/>
      <c r="L27" s="896"/>
      <c r="M27" s="896"/>
      <c r="N27" s="896"/>
      <c r="O27" s="896"/>
    </row>
    <row r="28" spans="1:15" ht="12" customHeight="1">
      <c r="A28" s="666">
        <v>2</v>
      </c>
      <c r="B28" s="667" t="s">
        <v>1398</v>
      </c>
      <c r="C28" s="667" t="s">
        <v>124</v>
      </c>
      <c r="D28" s="667" t="s">
        <v>126</v>
      </c>
      <c r="E28" s="667" t="s">
        <v>1399</v>
      </c>
      <c r="F28" s="667" t="s">
        <v>127</v>
      </c>
      <c r="G28" s="667" t="s">
        <v>110</v>
      </c>
      <c r="H28" s="668"/>
      <c r="I28" s="666">
        <v>3</v>
      </c>
      <c r="J28" s="667" t="s">
        <v>1398</v>
      </c>
      <c r="K28" s="667" t="s">
        <v>124</v>
      </c>
      <c r="L28" s="667" t="s">
        <v>126</v>
      </c>
      <c r="M28" s="667" t="s">
        <v>1399</v>
      </c>
      <c r="N28" s="667" t="s">
        <v>127</v>
      </c>
      <c r="O28" s="667" t="s">
        <v>110</v>
      </c>
    </row>
    <row r="29" spans="1:15" s="533" customFormat="1" ht="12" customHeight="1">
      <c r="A29" s="663">
        <v>1</v>
      </c>
      <c r="B29" s="717" t="s">
        <v>520</v>
      </c>
      <c r="C29" s="714" t="s">
        <v>142</v>
      </c>
      <c r="D29" s="714" t="s">
        <v>140</v>
      </c>
      <c r="E29" s="716">
        <v>276</v>
      </c>
      <c r="F29" s="716">
        <v>54</v>
      </c>
      <c r="G29" s="714" t="s">
        <v>1005</v>
      </c>
      <c r="H29" s="899" t="s">
        <v>920</v>
      </c>
      <c r="I29" s="663">
        <v>1</v>
      </c>
      <c r="J29" s="717" t="s">
        <v>520</v>
      </c>
      <c r="K29" s="714" t="s">
        <v>142</v>
      </c>
      <c r="L29" s="714" t="s">
        <v>140</v>
      </c>
      <c r="M29" s="716">
        <v>278</v>
      </c>
      <c r="N29" s="716">
        <v>54</v>
      </c>
      <c r="O29" s="714" t="s">
        <v>1005</v>
      </c>
    </row>
    <row r="30" spans="1:15" s="533" customFormat="1" ht="12" customHeight="1">
      <c r="A30" s="663">
        <v>2</v>
      </c>
      <c r="B30" s="714" t="s">
        <v>258</v>
      </c>
      <c r="C30" s="714" t="s">
        <v>142</v>
      </c>
      <c r="D30" s="714" t="s">
        <v>140</v>
      </c>
      <c r="E30" s="716">
        <v>255</v>
      </c>
      <c r="F30" s="716">
        <v>42</v>
      </c>
      <c r="G30" s="714" t="s">
        <v>1005</v>
      </c>
      <c r="H30" s="899"/>
      <c r="I30" s="663">
        <v>2</v>
      </c>
      <c r="J30" s="714" t="s">
        <v>333</v>
      </c>
      <c r="K30" s="714" t="s">
        <v>142</v>
      </c>
      <c r="L30" s="714" t="s">
        <v>140</v>
      </c>
      <c r="M30" s="716">
        <v>268</v>
      </c>
      <c r="N30" s="716">
        <v>33</v>
      </c>
      <c r="O30" s="714" t="s">
        <v>334</v>
      </c>
    </row>
    <row r="31" spans="1:15" s="533" customFormat="1" ht="12" customHeight="1">
      <c r="A31" s="663">
        <v>3</v>
      </c>
      <c r="B31" s="717" t="s">
        <v>333</v>
      </c>
      <c r="C31" s="714" t="s">
        <v>142</v>
      </c>
      <c r="D31" s="714" t="s">
        <v>140</v>
      </c>
      <c r="E31" s="716">
        <v>253</v>
      </c>
      <c r="F31" s="716">
        <v>33</v>
      </c>
      <c r="G31" s="714" t="s">
        <v>334</v>
      </c>
      <c r="H31" s="899"/>
      <c r="I31" s="663">
        <v>3</v>
      </c>
      <c r="J31" s="717" t="s">
        <v>277</v>
      </c>
      <c r="K31" s="714" t="s">
        <v>142</v>
      </c>
      <c r="L31" s="714" t="s">
        <v>140</v>
      </c>
      <c r="M31" s="716">
        <v>267</v>
      </c>
      <c r="N31" s="716">
        <v>72</v>
      </c>
      <c r="O31" s="714" t="s">
        <v>118</v>
      </c>
    </row>
    <row r="32" spans="1:15" s="533" customFormat="1" ht="12" customHeight="1">
      <c r="A32" s="663">
        <v>4</v>
      </c>
      <c r="B32" s="717" t="s">
        <v>277</v>
      </c>
      <c r="C32" s="714" t="s">
        <v>142</v>
      </c>
      <c r="D32" s="714" t="s">
        <v>140</v>
      </c>
      <c r="E32" s="716">
        <v>248</v>
      </c>
      <c r="F32" s="716">
        <v>72</v>
      </c>
      <c r="G32" s="714" t="s">
        <v>118</v>
      </c>
      <c r="H32" s="899"/>
      <c r="I32" s="663">
        <v>4</v>
      </c>
      <c r="J32" s="714" t="s">
        <v>972</v>
      </c>
      <c r="K32" s="714" t="s">
        <v>142</v>
      </c>
      <c r="L32" s="714" t="s">
        <v>147</v>
      </c>
      <c r="M32" s="716">
        <v>267</v>
      </c>
      <c r="N32" s="716">
        <v>30</v>
      </c>
      <c r="O32" s="714" t="s">
        <v>1005</v>
      </c>
    </row>
    <row r="33" spans="1:15" s="533" customFormat="1" ht="12" customHeight="1">
      <c r="A33" s="663">
        <v>5</v>
      </c>
      <c r="B33" s="714" t="s">
        <v>262</v>
      </c>
      <c r="C33" s="714" t="s">
        <v>142</v>
      </c>
      <c r="D33" s="714" t="s">
        <v>140</v>
      </c>
      <c r="E33" s="716">
        <v>247</v>
      </c>
      <c r="F33" s="716">
        <v>42</v>
      </c>
      <c r="G33" s="714" t="s">
        <v>11</v>
      </c>
      <c r="H33" s="899"/>
      <c r="I33" s="663">
        <v>5</v>
      </c>
      <c r="J33" s="717" t="s">
        <v>262</v>
      </c>
      <c r="K33" s="714" t="s">
        <v>142</v>
      </c>
      <c r="L33" s="714" t="s">
        <v>140</v>
      </c>
      <c r="M33" s="716">
        <v>264</v>
      </c>
      <c r="N33" s="716">
        <v>42</v>
      </c>
      <c r="O33" s="714" t="s">
        <v>11</v>
      </c>
    </row>
    <row r="34" spans="1:15" ht="12" customHeight="1">
      <c r="A34" s="663">
        <v>6</v>
      </c>
      <c r="B34" s="717" t="s">
        <v>972</v>
      </c>
      <c r="C34" s="714" t="s">
        <v>142</v>
      </c>
      <c r="D34" s="714" t="s">
        <v>147</v>
      </c>
      <c r="E34" s="716">
        <v>246</v>
      </c>
      <c r="F34" s="716">
        <v>30</v>
      </c>
      <c r="G34" s="714" t="s">
        <v>1005</v>
      </c>
      <c r="H34" s="899"/>
      <c r="I34" s="663">
        <v>6</v>
      </c>
      <c r="J34" s="717" t="s">
        <v>258</v>
      </c>
      <c r="K34" s="714" t="s">
        <v>142</v>
      </c>
      <c r="L34" s="714" t="s">
        <v>140</v>
      </c>
      <c r="M34" s="716">
        <v>263</v>
      </c>
      <c r="N34" s="716">
        <v>42</v>
      </c>
      <c r="O34" s="714" t="s">
        <v>1005</v>
      </c>
    </row>
    <row r="35" spans="1:15" ht="12" customHeight="1">
      <c r="A35" s="663">
        <v>7</v>
      </c>
      <c r="B35" s="717" t="s">
        <v>336</v>
      </c>
      <c r="C35" s="714" t="s">
        <v>142</v>
      </c>
      <c r="D35" s="714" t="s">
        <v>140</v>
      </c>
      <c r="E35" s="716">
        <v>235</v>
      </c>
      <c r="F35" s="716">
        <v>51</v>
      </c>
      <c r="G35" s="714" t="s">
        <v>334</v>
      </c>
      <c r="H35" s="899"/>
      <c r="I35" s="663">
        <v>7</v>
      </c>
      <c r="J35" s="717" t="s">
        <v>283</v>
      </c>
      <c r="K35" s="714" t="s">
        <v>142</v>
      </c>
      <c r="L35" s="714" t="s">
        <v>147</v>
      </c>
      <c r="M35" s="716">
        <v>254</v>
      </c>
      <c r="N35" s="716">
        <v>36</v>
      </c>
      <c r="O35" s="714" t="s">
        <v>17</v>
      </c>
    </row>
    <row r="36" spans="1:15" ht="12" customHeight="1">
      <c r="A36" s="663">
        <v>8</v>
      </c>
      <c r="B36" s="717" t="s">
        <v>283</v>
      </c>
      <c r="C36" s="714" t="s">
        <v>142</v>
      </c>
      <c r="D36" s="714" t="s">
        <v>147</v>
      </c>
      <c r="E36" s="716">
        <v>233</v>
      </c>
      <c r="F36" s="716">
        <v>36</v>
      </c>
      <c r="G36" s="714" t="s">
        <v>17</v>
      </c>
      <c r="H36" s="899"/>
      <c r="I36" s="663">
        <v>8</v>
      </c>
      <c r="J36" s="717" t="s">
        <v>336</v>
      </c>
      <c r="K36" s="714" t="s">
        <v>142</v>
      </c>
      <c r="L36" s="714" t="s">
        <v>140</v>
      </c>
      <c r="M36" s="716">
        <v>243</v>
      </c>
      <c r="N36" s="716">
        <v>51</v>
      </c>
      <c r="O36" s="714" t="s">
        <v>334</v>
      </c>
    </row>
    <row r="37" spans="1:15" ht="12" customHeight="1">
      <c r="A37" s="663">
        <v>9</v>
      </c>
      <c r="B37" s="714" t="s">
        <v>338</v>
      </c>
      <c r="C37" s="714" t="s">
        <v>142</v>
      </c>
      <c r="D37" s="714" t="s">
        <v>147</v>
      </c>
      <c r="E37" s="716">
        <v>216</v>
      </c>
      <c r="F37" s="716">
        <v>48</v>
      </c>
      <c r="G37" s="714" t="s">
        <v>861</v>
      </c>
      <c r="H37" s="899"/>
      <c r="I37" s="663">
        <v>9</v>
      </c>
      <c r="J37" s="714" t="s">
        <v>996</v>
      </c>
      <c r="K37" s="714" t="s">
        <v>142</v>
      </c>
      <c r="L37" s="714" t="s">
        <v>147</v>
      </c>
      <c r="M37" s="716">
        <v>242</v>
      </c>
      <c r="N37" s="716">
        <v>48</v>
      </c>
      <c r="O37" s="714" t="s">
        <v>120</v>
      </c>
    </row>
    <row r="38" spans="1:15" ht="12" customHeight="1">
      <c r="A38" s="663">
        <v>10</v>
      </c>
      <c r="B38" s="714" t="s">
        <v>189</v>
      </c>
      <c r="C38" s="714" t="s">
        <v>142</v>
      </c>
      <c r="D38" s="714" t="s">
        <v>147</v>
      </c>
      <c r="E38" s="716">
        <v>216</v>
      </c>
      <c r="F38" s="716">
        <v>27</v>
      </c>
      <c r="G38" s="714" t="s">
        <v>948</v>
      </c>
      <c r="H38" s="899"/>
      <c r="I38" s="663">
        <v>10</v>
      </c>
      <c r="J38" s="714" t="s">
        <v>189</v>
      </c>
      <c r="K38" s="714" t="s">
        <v>142</v>
      </c>
      <c r="L38" s="714" t="s">
        <v>147</v>
      </c>
      <c r="M38" s="716">
        <v>237</v>
      </c>
      <c r="N38" s="716">
        <v>27</v>
      </c>
      <c r="O38" s="714" t="s">
        <v>948</v>
      </c>
    </row>
    <row r="39" spans="1:15" ht="12" customHeight="1">
      <c r="A39" s="663"/>
      <c r="B39" s="676"/>
      <c r="C39" s="676"/>
      <c r="D39" s="676"/>
      <c r="E39" s="677"/>
      <c r="F39" s="677"/>
      <c r="G39" s="676"/>
      <c r="H39" s="678"/>
      <c r="I39" s="663"/>
      <c r="J39" s="679"/>
      <c r="K39" s="679"/>
      <c r="L39" s="679"/>
      <c r="M39" s="680"/>
      <c r="N39" s="680"/>
      <c r="O39" s="679"/>
    </row>
    <row r="40" spans="1:15" ht="12" customHeight="1">
      <c r="A40" s="666">
        <v>2</v>
      </c>
      <c r="B40" s="667" t="s">
        <v>1398</v>
      </c>
      <c r="C40" s="667" t="s">
        <v>124</v>
      </c>
      <c r="D40" s="667" t="s">
        <v>126</v>
      </c>
      <c r="E40" s="667" t="s">
        <v>1399</v>
      </c>
      <c r="F40" s="667" t="s">
        <v>127</v>
      </c>
      <c r="G40" s="667" t="s">
        <v>110</v>
      </c>
      <c r="H40" s="668"/>
      <c r="I40" s="666">
        <v>3</v>
      </c>
      <c r="J40" s="667" t="s">
        <v>1398</v>
      </c>
      <c r="K40" s="667" t="s">
        <v>124</v>
      </c>
      <c r="L40" s="667" t="s">
        <v>126</v>
      </c>
      <c r="M40" s="667" t="s">
        <v>1399</v>
      </c>
      <c r="N40" s="667" t="s">
        <v>127</v>
      </c>
      <c r="O40" s="667" t="s">
        <v>110</v>
      </c>
    </row>
    <row r="41" spans="1:15" s="533" customFormat="1" ht="12" customHeight="1">
      <c r="A41" s="663">
        <v>1</v>
      </c>
      <c r="B41" s="714" t="s">
        <v>1302</v>
      </c>
      <c r="C41" s="714" t="s">
        <v>138</v>
      </c>
      <c r="D41" s="714" t="s">
        <v>147</v>
      </c>
      <c r="E41" s="716">
        <v>279</v>
      </c>
      <c r="F41" s="716">
        <v>33</v>
      </c>
      <c r="G41" s="714" t="s">
        <v>114</v>
      </c>
      <c r="H41" s="900" t="s">
        <v>1273</v>
      </c>
      <c r="I41" s="663">
        <v>1</v>
      </c>
      <c r="J41" s="714" t="s">
        <v>1302</v>
      </c>
      <c r="K41" s="714" t="s">
        <v>138</v>
      </c>
      <c r="L41" s="714" t="s">
        <v>147</v>
      </c>
      <c r="M41" s="716">
        <v>304</v>
      </c>
      <c r="N41" s="716">
        <v>33</v>
      </c>
      <c r="O41" s="714" t="s">
        <v>114</v>
      </c>
    </row>
    <row r="42" spans="1:15" s="533" customFormat="1" ht="12" customHeight="1">
      <c r="A42" s="663">
        <v>2</v>
      </c>
      <c r="B42" s="714" t="s">
        <v>437</v>
      </c>
      <c r="C42" s="714" t="s">
        <v>138</v>
      </c>
      <c r="D42" s="714" t="s">
        <v>144</v>
      </c>
      <c r="E42" s="716">
        <v>268</v>
      </c>
      <c r="F42" s="716">
        <v>81</v>
      </c>
      <c r="G42" s="714" t="s">
        <v>512</v>
      </c>
      <c r="H42" s="900"/>
      <c r="I42" s="663">
        <v>2</v>
      </c>
      <c r="J42" s="714" t="s">
        <v>437</v>
      </c>
      <c r="K42" s="714" t="s">
        <v>138</v>
      </c>
      <c r="L42" s="714" t="s">
        <v>144</v>
      </c>
      <c r="M42" s="716">
        <v>291</v>
      </c>
      <c r="N42" s="716">
        <v>81</v>
      </c>
      <c r="O42" s="714" t="s">
        <v>512</v>
      </c>
    </row>
    <row r="43" spans="1:15" s="533" customFormat="1" ht="12" customHeight="1">
      <c r="A43" s="663">
        <v>3</v>
      </c>
      <c r="B43" s="714" t="s">
        <v>1312</v>
      </c>
      <c r="C43" s="714" t="s">
        <v>138</v>
      </c>
      <c r="D43" s="714" t="s">
        <v>147</v>
      </c>
      <c r="E43" s="716">
        <v>258</v>
      </c>
      <c r="F43" s="716">
        <v>51</v>
      </c>
      <c r="G43" s="714" t="s">
        <v>121</v>
      </c>
      <c r="H43" s="900"/>
      <c r="I43" s="663">
        <v>3</v>
      </c>
      <c r="J43" s="714" t="s">
        <v>1312</v>
      </c>
      <c r="K43" s="714" t="s">
        <v>138</v>
      </c>
      <c r="L43" s="714" t="s">
        <v>147</v>
      </c>
      <c r="M43" s="716">
        <v>274</v>
      </c>
      <c r="N43" s="716">
        <v>51</v>
      </c>
      <c r="O43" s="714" t="s">
        <v>121</v>
      </c>
    </row>
    <row r="44" spans="1:15" s="533" customFormat="1" ht="12" customHeight="1">
      <c r="A44" s="663">
        <v>4</v>
      </c>
      <c r="B44" s="714" t="s">
        <v>272</v>
      </c>
      <c r="C44" s="714" t="s">
        <v>138</v>
      </c>
      <c r="D44" s="714" t="s">
        <v>147</v>
      </c>
      <c r="E44" s="716">
        <v>257</v>
      </c>
      <c r="F44" s="716">
        <v>87</v>
      </c>
      <c r="G44" s="714" t="s">
        <v>118</v>
      </c>
      <c r="H44" s="900"/>
      <c r="I44" s="663">
        <v>4</v>
      </c>
      <c r="J44" s="714" t="s">
        <v>153</v>
      </c>
      <c r="K44" s="714" t="s">
        <v>138</v>
      </c>
      <c r="L44" s="714" t="s">
        <v>147</v>
      </c>
      <c r="M44" s="716">
        <v>273</v>
      </c>
      <c r="N44" s="716">
        <v>84</v>
      </c>
      <c r="O44" s="714" t="s">
        <v>120</v>
      </c>
    </row>
    <row r="45" spans="1:15" s="533" customFormat="1" ht="12" customHeight="1">
      <c r="A45" s="663">
        <v>5</v>
      </c>
      <c r="B45" s="714" t="s">
        <v>975</v>
      </c>
      <c r="C45" s="714" t="s">
        <v>138</v>
      </c>
      <c r="D45" s="714" t="s">
        <v>148</v>
      </c>
      <c r="E45" s="716">
        <v>257</v>
      </c>
      <c r="F45" s="716">
        <v>57</v>
      </c>
      <c r="G45" s="714" t="s">
        <v>961</v>
      </c>
      <c r="H45" s="900"/>
      <c r="I45" s="663">
        <v>5</v>
      </c>
      <c r="J45" s="714" t="s">
        <v>272</v>
      </c>
      <c r="K45" s="714" t="s">
        <v>138</v>
      </c>
      <c r="L45" s="714" t="s">
        <v>147</v>
      </c>
      <c r="M45" s="716">
        <v>271</v>
      </c>
      <c r="N45" s="716">
        <v>87</v>
      </c>
      <c r="O45" s="714" t="s">
        <v>118</v>
      </c>
    </row>
    <row r="46" spans="1:15" ht="11.25" customHeight="1">
      <c r="A46" s="663">
        <v>6</v>
      </c>
      <c r="B46" s="714" t="s">
        <v>215</v>
      </c>
      <c r="C46" s="714" t="s">
        <v>138</v>
      </c>
      <c r="D46" s="714" t="s">
        <v>147</v>
      </c>
      <c r="E46" s="716">
        <v>257</v>
      </c>
      <c r="F46" s="716">
        <v>24</v>
      </c>
      <c r="G46" s="714" t="s">
        <v>997</v>
      </c>
      <c r="H46" s="900"/>
      <c r="I46" s="663">
        <v>6</v>
      </c>
      <c r="J46" s="714" t="s">
        <v>975</v>
      </c>
      <c r="K46" s="714" t="s">
        <v>138</v>
      </c>
      <c r="L46" s="714" t="s">
        <v>148</v>
      </c>
      <c r="M46" s="716">
        <v>271</v>
      </c>
      <c r="N46" s="716">
        <v>57</v>
      </c>
      <c r="O46" s="714" t="s">
        <v>961</v>
      </c>
    </row>
    <row r="47" spans="1:15" ht="11.25" customHeight="1" hidden="1">
      <c r="A47" s="663">
        <v>7</v>
      </c>
      <c r="B47" s="714" t="s">
        <v>317</v>
      </c>
      <c r="C47" s="714" t="s">
        <v>138</v>
      </c>
      <c r="D47" s="714" t="s">
        <v>147</v>
      </c>
      <c r="E47" s="716">
        <v>256</v>
      </c>
      <c r="F47" s="716">
        <v>57</v>
      </c>
      <c r="G47" s="714" t="s">
        <v>119</v>
      </c>
      <c r="H47" s="900"/>
      <c r="I47" s="663">
        <v>7</v>
      </c>
      <c r="J47" s="714" t="s">
        <v>174</v>
      </c>
      <c r="K47" s="714" t="s">
        <v>138</v>
      </c>
      <c r="L47" s="714" t="s">
        <v>148</v>
      </c>
      <c r="M47" s="716">
        <v>271</v>
      </c>
      <c r="N47" s="716">
        <v>36</v>
      </c>
      <c r="O47" s="714" t="s">
        <v>878</v>
      </c>
    </row>
    <row r="48" spans="1:15" ht="11.25" customHeight="1" hidden="1">
      <c r="A48" s="663">
        <v>8</v>
      </c>
      <c r="B48" s="714" t="s">
        <v>153</v>
      </c>
      <c r="C48" s="714" t="s">
        <v>138</v>
      </c>
      <c r="D48" s="714" t="s">
        <v>147</v>
      </c>
      <c r="E48" s="716">
        <v>255</v>
      </c>
      <c r="F48" s="716">
        <v>84</v>
      </c>
      <c r="G48" s="714" t="s">
        <v>120</v>
      </c>
      <c r="H48" s="900"/>
      <c r="I48" s="663">
        <v>8</v>
      </c>
      <c r="J48" s="714" t="s">
        <v>215</v>
      </c>
      <c r="K48" s="714" t="s">
        <v>138</v>
      </c>
      <c r="L48" s="714" t="s">
        <v>147</v>
      </c>
      <c r="M48" s="716">
        <v>267</v>
      </c>
      <c r="N48" s="716">
        <v>24</v>
      </c>
      <c r="O48" s="714" t="s">
        <v>997</v>
      </c>
    </row>
    <row r="49" spans="1:15" ht="11.25" customHeight="1" hidden="1">
      <c r="A49" s="663">
        <v>9</v>
      </c>
      <c r="B49" s="714" t="s">
        <v>171</v>
      </c>
      <c r="C49" s="714" t="s">
        <v>138</v>
      </c>
      <c r="D49" s="714" t="s">
        <v>147</v>
      </c>
      <c r="E49" s="716">
        <v>255</v>
      </c>
      <c r="F49" s="716">
        <v>69</v>
      </c>
      <c r="G49" s="714" t="s">
        <v>878</v>
      </c>
      <c r="H49" s="900"/>
      <c r="I49" s="663">
        <v>9</v>
      </c>
      <c r="J49" s="714" t="s">
        <v>1043</v>
      </c>
      <c r="K49" s="714" t="s">
        <v>138</v>
      </c>
      <c r="L49" s="714" t="s">
        <v>148</v>
      </c>
      <c r="M49" s="716">
        <v>265</v>
      </c>
      <c r="N49" s="716">
        <v>30</v>
      </c>
      <c r="O49" s="714" t="s">
        <v>516</v>
      </c>
    </row>
    <row r="50" spans="1:15" ht="12" customHeight="1" hidden="1">
      <c r="A50" s="663">
        <v>10</v>
      </c>
      <c r="B50" s="714" t="s">
        <v>1043</v>
      </c>
      <c r="C50" s="714" t="s">
        <v>138</v>
      </c>
      <c r="D50" s="714" t="s">
        <v>148</v>
      </c>
      <c r="E50" s="716">
        <v>254</v>
      </c>
      <c r="F50" s="716">
        <v>30</v>
      </c>
      <c r="G50" s="714" t="s">
        <v>516</v>
      </c>
      <c r="H50" s="900"/>
      <c r="I50" s="663">
        <v>10</v>
      </c>
      <c r="J50" s="714" t="s">
        <v>306</v>
      </c>
      <c r="K50" s="714" t="s">
        <v>138</v>
      </c>
      <c r="L50" s="714" t="s">
        <v>147</v>
      </c>
      <c r="M50" s="716">
        <v>263</v>
      </c>
      <c r="N50" s="716">
        <v>78</v>
      </c>
      <c r="O50" s="714" t="s">
        <v>15</v>
      </c>
    </row>
    <row r="51" spans="1:15" ht="12" customHeight="1">
      <c r="A51" s="663"/>
      <c r="B51" s="681"/>
      <c r="C51" s="681"/>
      <c r="D51" s="681"/>
      <c r="E51" s="681"/>
      <c r="F51" s="681"/>
      <c r="G51" s="681"/>
      <c r="H51" s="678"/>
      <c r="I51" s="663"/>
      <c r="J51" s="679"/>
      <c r="K51" s="679"/>
      <c r="L51" s="679"/>
      <c r="M51" s="680"/>
      <c r="N51" s="680"/>
      <c r="O51" s="679"/>
    </row>
    <row r="52" spans="1:15" ht="11.25" customHeight="1">
      <c r="A52" s="666">
        <v>2</v>
      </c>
      <c r="B52" s="667" t="s">
        <v>1398</v>
      </c>
      <c r="C52" s="667" t="s">
        <v>124</v>
      </c>
      <c r="D52" s="667" t="s">
        <v>126</v>
      </c>
      <c r="E52" s="667" t="s">
        <v>1399</v>
      </c>
      <c r="F52" s="667" t="s">
        <v>127</v>
      </c>
      <c r="G52" s="667" t="s">
        <v>110</v>
      </c>
      <c r="H52" s="668"/>
      <c r="I52" s="666">
        <v>3</v>
      </c>
      <c r="J52" s="667" t="s">
        <v>1398</v>
      </c>
      <c r="K52" s="667" t="s">
        <v>124</v>
      </c>
      <c r="L52" s="667" t="s">
        <v>126</v>
      </c>
      <c r="M52" s="667" t="s">
        <v>1399</v>
      </c>
      <c r="N52" s="667" t="s">
        <v>127</v>
      </c>
      <c r="O52" s="667" t="s">
        <v>110</v>
      </c>
    </row>
    <row r="53" spans="1:15" s="533" customFormat="1" ht="11.25" customHeight="1">
      <c r="A53" s="663">
        <v>1</v>
      </c>
      <c r="B53" s="714" t="s">
        <v>1282</v>
      </c>
      <c r="C53" s="714" t="s">
        <v>138</v>
      </c>
      <c r="D53" s="714" t="s">
        <v>140</v>
      </c>
      <c r="E53" s="716">
        <v>300</v>
      </c>
      <c r="F53" s="716">
        <v>33</v>
      </c>
      <c r="G53" s="714" t="s">
        <v>1006</v>
      </c>
      <c r="H53" s="898" t="s">
        <v>921</v>
      </c>
      <c r="I53" s="663">
        <v>1</v>
      </c>
      <c r="J53" s="717" t="s">
        <v>1282</v>
      </c>
      <c r="K53" s="714" t="s">
        <v>138</v>
      </c>
      <c r="L53" s="714" t="s">
        <v>140</v>
      </c>
      <c r="M53" s="716">
        <v>308</v>
      </c>
      <c r="N53" s="716">
        <v>33</v>
      </c>
      <c r="O53" s="714" t="s">
        <v>1006</v>
      </c>
    </row>
    <row r="54" spans="1:15" s="533" customFormat="1" ht="11.25" customHeight="1">
      <c r="A54" s="663">
        <v>2</v>
      </c>
      <c r="B54" s="717" t="s">
        <v>187</v>
      </c>
      <c r="C54" s="714" t="s">
        <v>138</v>
      </c>
      <c r="D54" s="714" t="s">
        <v>998</v>
      </c>
      <c r="E54" s="716">
        <v>279</v>
      </c>
      <c r="F54" s="716">
        <v>42</v>
      </c>
      <c r="G54" s="714" t="s">
        <v>120</v>
      </c>
      <c r="H54" s="898"/>
      <c r="I54" s="663">
        <v>2</v>
      </c>
      <c r="J54" s="714" t="s">
        <v>187</v>
      </c>
      <c r="K54" s="714" t="s">
        <v>138</v>
      </c>
      <c r="L54" s="714" t="s">
        <v>998</v>
      </c>
      <c r="M54" s="716">
        <v>289</v>
      </c>
      <c r="N54" s="716">
        <v>42</v>
      </c>
      <c r="O54" s="714" t="s">
        <v>120</v>
      </c>
    </row>
    <row r="55" spans="1:15" s="533" customFormat="1" ht="11.25" customHeight="1">
      <c r="A55" s="663">
        <v>3</v>
      </c>
      <c r="B55" s="714" t="s">
        <v>331</v>
      </c>
      <c r="C55" s="714" t="s">
        <v>138</v>
      </c>
      <c r="D55" s="714" t="s">
        <v>998</v>
      </c>
      <c r="E55" s="716">
        <v>278</v>
      </c>
      <c r="F55" s="716">
        <v>54</v>
      </c>
      <c r="G55" s="714" t="s">
        <v>13</v>
      </c>
      <c r="H55" s="898"/>
      <c r="I55" s="663">
        <v>3</v>
      </c>
      <c r="J55" s="717" t="s">
        <v>331</v>
      </c>
      <c r="K55" s="714" t="s">
        <v>138</v>
      </c>
      <c r="L55" s="714" t="s">
        <v>998</v>
      </c>
      <c r="M55" s="716">
        <v>281</v>
      </c>
      <c r="N55" s="716">
        <v>54</v>
      </c>
      <c r="O55" s="714" t="s">
        <v>13</v>
      </c>
    </row>
    <row r="56" spans="1:15" s="533" customFormat="1" ht="11.25" customHeight="1">
      <c r="A56" s="663">
        <v>4</v>
      </c>
      <c r="B56" s="717" t="s">
        <v>1173</v>
      </c>
      <c r="C56" s="714" t="s">
        <v>138</v>
      </c>
      <c r="D56" s="714" t="s">
        <v>234</v>
      </c>
      <c r="E56" s="716">
        <v>278</v>
      </c>
      <c r="F56" s="716">
        <v>33</v>
      </c>
      <c r="G56" s="714" t="s">
        <v>10</v>
      </c>
      <c r="H56" s="898"/>
      <c r="I56" s="663">
        <v>4</v>
      </c>
      <c r="J56" s="714" t="s">
        <v>868</v>
      </c>
      <c r="K56" s="714" t="s">
        <v>138</v>
      </c>
      <c r="L56" s="714" t="s">
        <v>998</v>
      </c>
      <c r="M56" s="716">
        <v>279</v>
      </c>
      <c r="N56" s="716">
        <v>63</v>
      </c>
      <c r="O56" s="714" t="s">
        <v>10</v>
      </c>
    </row>
    <row r="57" spans="1:15" s="533" customFormat="1" ht="11.25" customHeight="1">
      <c r="A57" s="663">
        <v>5</v>
      </c>
      <c r="B57" s="714" t="s">
        <v>1007</v>
      </c>
      <c r="C57" s="714" t="s">
        <v>138</v>
      </c>
      <c r="D57" s="714" t="s">
        <v>234</v>
      </c>
      <c r="E57" s="716">
        <v>277</v>
      </c>
      <c r="F57" s="716">
        <v>27</v>
      </c>
      <c r="G57" s="714" t="s">
        <v>1006</v>
      </c>
      <c r="H57" s="898"/>
      <c r="I57" s="663">
        <v>5</v>
      </c>
      <c r="J57" s="717" t="s">
        <v>1173</v>
      </c>
      <c r="K57" s="714" t="s">
        <v>138</v>
      </c>
      <c r="L57" s="714" t="s">
        <v>234</v>
      </c>
      <c r="M57" s="716">
        <v>278</v>
      </c>
      <c r="N57" s="716">
        <v>33</v>
      </c>
      <c r="O57" s="714" t="s">
        <v>10</v>
      </c>
    </row>
    <row r="58" spans="1:15" ht="11.25" customHeight="1">
      <c r="A58" s="663">
        <v>6</v>
      </c>
      <c r="B58" s="717" t="s">
        <v>329</v>
      </c>
      <c r="C58" s="714" t="s">
        <v>138</v>
      </c>
      <c r="D58" s="714" t="s">
        <v>998</v>
      </c>
      <c r="E58" s="716">
        <v>269</v>
      </c>
      <c r="F58" s="716">
        <v>84</v>
      </c>
      <c r="G58" s="714" t="s">
        <v>13</v>
      </c>
      <c r="H58" s="898"/>
      <c r="I58" s="663">
        <v>6</v>
      </c>
      <c r="J58" s="717" t="s">
        <v>1007</v>
      </c>
      <c r="K58" s="714" t="s">
        <v>138</v>
      </c>
      <c r="L58" s="714" t="s">
        <v>234</v>
      </c>
      <c r="M58" s="716">
        <v>277</v>
      </c>
      <c r="N58" s="716">
        <v>27</v>
      </c>
      <c r="O58" s="714" t="s">
        <v>1006</v>
      </c>
    </row>
    <row r="59" spans="1:15" ht="11.25" customHeight="1">
      <c r="A59" s="663">
        <v>7</v>
      </c>
      <c r="B59" s="717" t="s">
        <v>868</v>
      </c>
      <c r="C59" s="714" t="s">
        <v>138</v>
      </c>
      <c r="D59" s="714" t="s">
        <v>998</v>
      </c>
      <c r="E59" s="716">
        <v>269</v>
      </c>
      <c r="F59" s="716">
        <v>63</v>
      </c>
      <c r="G59" s="714" t="s">
        <v>10</v>
      </c>
      <c r="H59" s="898"/>
      <c r="I59" s="663">
        <v>7</v>
      </c>
      <c r="J59" s="717" t="s">
        <v>329</v>
      </c>
      <c r="K59" s="714" t="s">
        <v>138</v>
      </c>
      <c r="L59" s="714" t="s">
        <v>998</v>
      </c>
      <c r="M59" s="716">
        <v>269</v>
      </c>
      <c r="N59" s="716">
        <v>84</v>
      </c>
      <c r="O59" s="714" t="s">
        <v>13</v>
      </c>
    </row>
    <row r="60" spans="1:15" ht="11.25" customHeight="1">
      <c r="A60" s="663">
        <v>8</v>
      </c>
      <c r="B60" s="717" t="s">
        <v>281</v>
      </c>
      <c r="C60" s="714" t="s">
        <v>138</v>
      </c>
      <c r="D60" s="714" t="s">
        <v>998</v>
      </c>
      <c r="E60" s="716">
        <v>267</v>
      </c>
      <c r="F60" s="716">
        <v>96</v>
      </c>
      <c r="G60" s="714" t="s">
        <v>17</v>
      </c>
      <c r="H60" s="898"/>
      <c r="I60" s="663">
        <v>8</v>
      </c>
      <c r="J60" s="717" t="s">
        <v>281</v>
      </c>
      <c r="K60" s="714" t="s">
        <v>138</v>
      </c>
      <c r="L60" s="714" t="s">
        <v>998</v>
      </c>
      <c r="M60" s="716">
        <v>268</v>
      </c>
      <c r="N60" s="716">
        <v>96</v>
      </c>
      <c r="O60" s="714" t="s">
        <v>17</v>
      </c>
    </row>
    <row r="61" spans="1:15" ht="11.25" customHeight="1">
      <c r="A61" s="663">
        <v>9</v>
      </c>
      <c r="B61" s="714" t="s">
        <v>163</v>
      </c>
      <c r="C61" s="714" t="s">
        <v>138</v>
      </c>
      <c r="D61" s="714" t="s">
        <v>998</v>
      </c>
      <c r="E61" s="716">
        <v>267</v>
      </c>
      <c r="F61" s="716">
        <v>60</v>
      </c>
      <c r="G61" s="714" t="s">
        <v>861</v>
      </c>
      <c r="H61" s="898"/>
      <c r="I61" s="663">
        <v>9</v>
      </c>
      <c r="J61" s="714" t="s">
        <v>163</v>
      </c>
      <c r="K61" s="714" t="s">
        <v>138</v>
      </c>
      <c r="L61" s="714" t="s">
        <v>998</v>
      </c>
      <c r="M61" s="716">
        <v>267</v>
      </c>
      <c r="N61" s="716">
        <v>60</v>
      </c>
      <c r="O61" s="714" t="s">
        <v>861</v>
      </c>
    </row>
    <row r="62" spans="1:15" ht="11.25" customHeight="1">
      <c r="A62" s="663">
        <v>10</v>
      </c>
      <c r="B62" s="714" t="s">
        <v>1292</v>
      </c>
      <c r="C62" s="714" t="s">
        <v>138</v>
      </c>
      <c r="D62" s="714" t="s">
        <v>998</v>
      </c>
      <c r="E62" s="716">
        <v>267</v>
      </c>
      <c r="F62" s="716">
        <v>24</v>
      </c>
      <c r="G62" s="714" t="s">
        <v>11</v>
      </c>
      <c r="H62" s="898"/>
      <c r="I62" s="663">
        <v>10</v>
      </c>
      <c r="J62" s="714" t="s">
        <v>274</v>
      </c>
      <c r="K62" s="714" t="s">
        <v>138</v>
      </c>
      <c r="L62" s="714" t="s">
        <v>140</v>
      </c>
      <c r="M62" s="716">
        <v>267</v>
      </c>
      <c r="N62" s="716">
        <v>57</v>
      </c>
      <c r="O62" s="714" t="s">
        <v>118</v>
      </c>
    </row>
    <row r="63" spans="1:15" ht="11.25" customHeight="1">
      <c r="A63" s="663"/>
      <c r="B63" s="679"/>
      <c r="C63" s="679"/>
      <c r="D63" s="679"/>
      <c r="E63" s="680"/>
      <c r="F63" s="680"/>
      <c r="G63" s="679"/>
      <c r="H63" s="682"/>
      <c r="I63" s="663"/>
      <c r="J63" s="679"/>
      <c r="K63" s="679"/>
      <c r="L63" s="679"/>
      <c r="M63" s="680"/>
      <c r="N63" s="680"/>
      <c r="O63" s="679"/>
    </row>
    <row r="64" spans="1:15" ht="12" customHeight="1">
      <c r="A64" s="897" t="s">
        <v>922</v>
      </c>
      <c r="B64" s="897"/>
      <c r="C64" s="897"/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</row>
    <row r="65" spans="1:15" ht="12" customHeight="1">
      <c r="A65" s="663"/>
      <c r="B65" s="896" t="s">
        <v>918</v>
      </c>
      <c r="C65" s="896"/>
      <c r="D65" s="896"/>
      <c r="E65" s="896"/>
      <c r="F65" s="896"/>
      <c r="G65" s="896"/>
      <c r="H65" s="664"/>
      <c r="I65" s="665"/>
      <c r="J65" s="896" t="s">
        <v>919</v>
      </c>
      <c r="K65" s="896"/>
      <c r="L65" s="896"/>
      <c r="M65" s="896"/>
      <c r="N65" s="896"/>
      <c r="O65" s="896"/>
    </row>
    <row r="66" spans="1:15" ht="12" customHeight="1">
      <c r="A66" s="683">
        <v>4</v>
      </c>
      <c r="B66" s="667" t="s">
        <v>1398</v>
      </c>
      <c r="C66" s="667" t="s">
        <v>124</v>
      </c>
      <c r="D66" s="667" t="s">
        <v>126</v>
      </c>
      <c r="E66" s="667" t="s">
        <v>1399</v>
      </c>
      <c r="F66" s="667" t="s">
        <v>127</v>
      </c>
      <c r="G66" s="667" t="s">
        <v>110</v>
      </c>
      <c r="H66" s="668"/>
      <c r="I66" s="666">
        <v>5</v>
      </c>
      <c r="J66" s="667" t="s">
        <v>1398</v>
      </c>
      <c r="K66" s="667" t="s">
        <v>124</v>
      </c>
      <c r="L66" s="667" t="s">
        <v>126</v>
      </c>
      <c r="M66" s="667" t="s">
        <v>1399</v>
      </c>
      <c r="N66" s="667" t="s">
        <v>127</v>
      </c>
      <c r="O66" s="667" t="s">
        <v>110</v>
      </c>
    </row>
    <row r="67" spans="1:15" s="533" customFormat="1" ht="12" customHeight="1">
      <c r="A67" s="663">
        <v>1</v>
      </c>
      <c r="B67" s="717" t="s">
        <v>333</v>
      </c>
      <c r="C67" s="714" t="s">
        <v>142</v>
      </c>
      <c r="D67" s="714" t="s">
        <v>140</v>
      </c>
      <c r="E67" s="716">
        <v>710</v>
      </c>
      <c r="F67" s="716">
        <v>33</v>
      </c>
      <c r="G67" s="714" t="s">
        <v>334</v>
      </c>
      <c r="H67" s="899" t="s">
        <v>920</v>
      </c>
      <c r="I67" s="663">
        <v>1</v>
      </c>
      <c r="J67" s="717" t="s">
        <v>333</v>
      </c>
      <c r="K67" s="714" t="s">
        <v>142</v>
      </c>
      <c r="L67" s="714" t="s">
        <v>140</v>
      </c>
      <c r="M67" s="716">
        <v>755</v>
      </c>
      <c r="N67" s="716">
        <v>33</v>
      </c>
      <c r="O67" s="714" t="s">
        <v>334</v>
      </c>
    </row>
    <row r="68" spans="1:15" s="533" customFormat="1" ht="12" customHeight="1">
      <c r="A68" s="663">
        <v>2</v>
      </c>
      <c r="B68" s="717" t="s">
        <v>520</v>
      </c>
      <c r="C68" s="714" t="s">
        <v>142</v>
      </c>
      <c r="D68" s="714" t="s">
        <v>140</v>
      </c>
      <c r="E68" s="716">
        <v>680</v>
      </c>
      <c r="F68" s="716">
        <v>54</v>
      </c>
      <c r="G68" s="714" t="s">
        <v>1005</v>
      </c>
      <c r="H68" s="899"/>
      <c r="I68" s="663">
        <v>2</v>
      </c>
      <c r="J68" s="717" t="s">
        <v>520</v>
      </c>
      <c r="K68" s="714" t="s">
        <v>142</v>
      </c>
      <c r="L68" s="714" t="s">
        <v>140</v>
      </c>
      <c r="M68" s="716">
        <v>686</v>
      </c>
      <c r="N68" s="716">
        <v>54</v>
      </c>
      <c r="O68" s="714" t="s">
        <v>1005</v>
      </c>
    </row>
    <row r="69" spans="1:15" s="533" customFormat="1" ht="12" customHeight="1">
      <c r="A69" s="663">
        <v>3</v>
      </c>
      <c r="B69" s="717" t="s">
        <v>336</v>
      </c>
      <c r="C69" s="714" t="s">
        <v>142</v>
      </c>
      <c r="D69" s="714" t="s">
        <v>140</v>
      </c>
      <c r="E69" s="716">
        <v>620</v>
      </c>
      <c r="F69" s="716">
        <v>51</v>
      </c>
      <c r="G69" s="714" t="s">
        <v>334</v>
      </c>
      <c r="H69" s="899"/>
      <c r="I69" s="663">
        <v>3</v>
      </c>
      <c r="J69" s="717" t="s">
        <v>277</v>
      </c>
      <c r="K69" s="714" t="s">
        <v>142</v>
      </c>
      <c r="L69" s="714" t="s">
        <v>140</v>
      </c>
      <c r="M69" s="716">
        <v>675</v>
      </c>
      <c r="N69" s="716">
        <v>72</v>
      </c>
      <c r="O69" s="714" t="s">
        <v>118</v>
      </c>
    </row>
    <row r="70" spans="1:15" s="533" customFormat="1" ht="12" customHeight="1">
      <c r="A70" s="663">
        <v>4</v>
      </c>
      <c r="B70" s="717" t="s">
        <v>277</v>
      </c>
      <c r="C70" s="714" t="s">
        <v>142</v>
      </c>
      <c r="D70" s="714" t="s">
        <v>140</v>
      </c>
      <c r="E70" s="716">
        <v>618</v>
      </c>
      <c r="F70" s="716">
        <v>72</v>
      </c>
      <c r="G70" s="714" t="s">
        <v>118</v>
      </c>
      <c r="H70" s="899"/>
      <c r="I70" s="663">
        <v>4</v>
      </c>
      <c r="J70" s="714" t="s">
        <v>167</v>
      </c>
      <c r="K70" s="714" t="s">
        <v>142</v>
      </c>
      <c r="L70" s="714" t="s">
        <v>144</v>
      </c>
      <c r="M70" s="716">
        <v>674</v>
      </c>
      <c r="N70" s="716">
        <v>42</v>
      </c>
      <c r="O70" s="714" t="s">
        <v>120</v>
      </c>
    </row>
    <row r="71" spans="1:15" s="533" customFormat="1" ht="12" customHeight="1">
      <c r="A71" s="663">
        <v>5</v>
      </c>
      <c r="B71" s="714" t="s">
        <v>245</v>
      </c>
      <c r="C71" s="714" t="s">
        <v>142</v>
      </c>
      <c r="D71" s="714" t="s">
        <v>140</v>
      </c>
      <c r="E71" s="716">
        <v>607</v>
      </c>
      <c r="F71" s="716">
        <v>39</v>
      </c>
      <c r="G71" s="714" t="s">
        <v>516</v>
      </c>
      <c r="H71" s="899"/>
      <c r="I71" s="663">
        <v>5</v>
      </c>
      <c r="J71" s="717" t="s">
        <v>972</v>
      </c>
      <c r="K71" s="714" t="s">
        <v>142</v>
      </c>
      <c r="L71" s="714" t="s">
        <v>147</v>
      </c>
      <c r="M71" s="716">
        <v>657</v>
      </c>
      <c r="N71" s="716">
        <v>30</v>
      </c>
      <c r="O71" s="714" t="s">
        <v>1005</v>
      </c>
    </row>
    <row r="72" spans="1:15" ht="12" customHeight="1">
      <c r="A72" s="663">
        <v>6</v>
      </c>
      <c r="B72" s="717" t="s">
        <v>258</v>
      </c>
      <c r="C72" s="714" t="s">
        <v>142</v>
      </c>
      <c r="D72" s="714" t="s">
        <v>140</v>
      </c>
      <c r="E72" s="716">
        <v>597</v>
      </c>
      <c r="F72" s="716">
        <v>42</v>
      </c>
      <c r="G72" s="714" t="s">
        <v>1005</v>
      </c>
      <c r="H72" s="899"/>
      <c r="I72" s="663">
        <v>6</v>
      </c>
      <c r="J72" s="717" t="s">
        <v>336</v>
      </c>
      <c r="K72" s="714" t="s">
        <v>142</v>
      </c>
      <c r="L72" s="714" t="s">
        <v>140</v>
      </c>
      <c r="M72" s="716">
        <v>653</v>
      </c>
      <c r="N72" s="716">
        <v>51</v>
      </c>
      <c r="O72" s="714" t="s">
        <v>334</v>
      </c>
    </row>
    <row r="73" spans="1:15" ht="12" customHeight="1">
      <c r="A73" s="663">
        <v>7</v>
      </c>
      <c r="B73" s="717" t="s">
        <v>972</v>
      </c>
      <c r="C73" s="714" t="s">
        <v>142</v>
      </c>
      <c r="D73" s="714" t="s">
        <v>147</v>
      </c>
      <c r="E73" s="716">
        <v>594</v>
      </c>
      <c r="F73" s="716">
        <v>30</v>
      </c>
      <c r="G73" s="714" t="s">
        <v>1005</v>
      </c>
      <c r="H73" s="899"/>
      <c r="I73" s="663">
        <v>7</v>
      </c>
      <c r="J73" s="717" t="s">
        <v>996</v>
      </c>
      <c r="K73" s="714" t="s">
        <v>142</v>
      </c>
      <c r="L73" s="714" t="s">
        <v>147</v>
      </c>
      <c r="M73" s="716">
        <v>652</v>
      </c>
      <c r="N73" s="716">
        <v>48</v>
      </c>
      <c r="O73" s="714" t="s">
        <v>120</v>
      </c>
    </row>
    <row r="74" spans="1:15" ht="12" customHeight="1">
      <c r="A74" s="663">
        <v>8</v>
      </c>
      <c r="B74" s="714" t="s">
        <v>189</v>
      </c>
      <c r="C74" s="714" t="s">
        <v>142</v>
      </c>
      <c r="D74" s="714" t="s">
        <v>147</v>
      </c>
      <c r="E74" s="716">
        <v>576</v>
      </c>
      <c r="F74" s="716">
        <v>27</v>
      </c>
      <c r="G74" s="714" t="s">
        <v>948</v>
      </c>
      <c r="H74" s="899"/>
      <c r="I74" s="663">
        <v>8</v>
      </c>
      <c r="J74" s="714" t="s">
        <v>845</v>
      </c>
      <c r="K74" s="714" t="s">
        <v>142</v>
      </c>
      <c r="L74" s="714" t="s">
        <v>144</v>
      </c>
      <c r="M74" s="716">
        <v>651</v>
      </c>
      <c r="N74" s="716">
        <v>30</v>
      </c>
      <c r="O74" s="714" t="s">
        <v>1038</v>
      </c>
    </row>
    <row r="75" spans="1:15" ht="12" customHeight="1">
      <c r="A75" s="663">
        <v>9</v>
      </c>
      <c r="B75" s="717" t="s">
        <v>167</v>
      </c>
      <c r="C75" s="714" t="s">
        <v>142</v>
      </c>
      <c r="D75" s="714" t="s">
        <v>144</v>
      </c>
      <c r="E75" s="716">
        <v>575</v>
      </c>
      <c r="F75" s="716">
        <v>42</v>
      </c>
      <c r="G75" s="714" t="s">
        <v>120</v>
      </c>
      <c r="H75" s="899"/>
      <c r="I75" s="663">
        <v>9</v>
      </c>
      <c r="J75" s="714" t="s">
        <v>325</v>
      </c>
      <c r="K75" s="714" t="s">
        <v>142</v>
      </c>
      <c r="L75" s="714" t="s">
        <v>140</v>
      </c>
      <c r="M75" s="716">
        <v>641</v>
      </c>
      <c r="N75" s="716">
        <v>33</v>
      </c>
      <c r="O75" s="714" t="s">
        <v>13</v>
      </c>
    </row>
    <row r="76" spans="1:15" ht="12.75" customHeight="1">
      <c r="A76" s="663">
        <v>10</v>
      </c>
      <c r="B76" s="714" t="s">
        <v>170</v>
      </c>
      <c r="C76" s="714" t="s">
        <v>142</v>
      </c>
      <c r="D76" s="714" t="s">
        <v>147</v>
      </c>
      <c r="E76" s="716">
        <v>571</v>
      </c>
      <c r="F76" s="716">
        <v>27</v>
      </c>
      <c r="G76" s="714" t="s">
        <v>851</v>
      </c>
      <c r="H76" s="899"/>
      <c r="I76" s="663">
        <v>10</v>
      </c>
      <c r="J76" s="717" t="s">
        <v>189</v>
      </c>
      <c r="K76" s="714" t="s">
        <v>142</v>
      </c>
      <c r="L76" s="714" t="s">
        <v>147</v>
      </c>
      <c r="M76" s="716">
        <v>639</v>
      </c>
      <c r="N76" s="716">
        <v>27</v>
      </c>
      <c r="O76" s="714" t="s">
        <v>948</v>
      </c>
    </row>
    <row r="77" spans="1:15" ht="12" customHeight="1">
      <c r="A77" s="663"/>
      <c r="B77" s="678"/>
      <c r="C77" s="684"/>
      <c r="D77" s="684"/>
      <c r="E77" s="685"/>
      <c r="F77" s="684"/>
      <c r="G77" s="678"/>
      <c r="H77" s="664"/>
      <c r="I77" s="663"/>
      <c r="J77" s="678"/>
      <c r="K77" s="684"/>
      <c r="L77" s="684"/>
      <c r="M77" s="685"/>
      <c r="N77" s="684"/>
      <c r="O77" s="678"/>
    </row>
    <row r="78" spans="1:15" ht="12" customHeight="1">
      <c r="A78" s="683">
        <v>4</v>
      </c>
      <c r="B78" s="667" t="s">
        <v>1398</v>
      </c>
      <c r="C78" s="667" t="s">
        <v>124</v>
      </c>
      <c r="D78" s="667" t="s">
        <v>126</v>
      </c>
      <c r="E78" s="667" t="s">
        <v>1399</v>
      </c>
      <c r="F78" s="667" t="s">
        <v>127</v>
      </c>
      <c r="G78" s="667" t="s">
        <v>110</v>
      </c>
      <c r="H78" s="668"/>
      <c r="I78" s="666">
        <v>5</v>
      </c>
      <c r="J78" s="667" t="s">
        <v>1398</v>
      </c>
      <c r="K78" s="667" t="s">
        <v>124</v>
      </c>
      <c r="L78" s="667" t="s">
        <v>126</v>
      </c>
      <c r="M78" s="667" t="s">
        <v>1399</v>
      </c>
      <c r="N78" s="667" t="s">
        <v>127</v>
      </c>
      <c r="O78" s="667" t="s">
        <v>110</v>
      </c>
    </row>
    <row r="79" spans="1:15" s="533" customFormat="1" ht="12" customHeight="1">
      <c r="A79" s="663">
        <v>1</v>
      </c>
      <c r="B79" s="714" t="s">
        <v>1302</v>
      </c>
      <c r="C79" s="714" t="s">
        <v>138</v>
      </c>
      <c r="D79" s="714" t="s">
        <v>147</v>
      </c>
      <c r="E79" s="716">
        <v>719</v>
      </c>
      <c r="F79" s="716">
        <v>33</v>
      </c>
      <c r="G79" s="714" t="s">
        <v>114</v>
      </c>
      <c r="H79" s="900" t="s">
        <v>1273</v>
      </c>
      <c r="I79" s="663">
        <v>1</v>
      </c>
      <c r="J79" s="714" t="s">
        <v>1302</v>
      </c>
      <c r="K79" s="714" t="s">
        <v>138</v>
      </c>
      <c r="L79" s="714" t="s">
        <v>147</v>
      </c>
      <c r="M79" s="716">
        <v>794</v>
      </c>
      <c r="N79" s="716">
        <v>33</v>
      </c>
      <c r="O79" s="714" t="s">
        <v>114</v>
      </c>
    </row>
    <row r="80" spans="1:15" s="533" customFormat="1" ht="12" customHeight="1">
      <c r="A80" s="663">
        <v>2</v>
      </c>
      <c r="B80" s="714" t="s">
        <v>153</v>
      </c>
      <c r="C80" s="714" t="s">
        <v>138</v>
      </c>
      <c r="D80" s="714" t="s">
        <v>147</v>
      </c>
      <c r="E80" s="716">
        <v>699</v>
      </c>
      <c r="F80" s="716">
        <v>84</v>
      </c>
      <c r="G80" s="714" t="s">
        <v>120</v>
      </c>
      <c r="H80" s="900"/>
      <c r="I80" s="663">
        <v>2</v>
      </c>
      <c r="J80" s="714" t="s">
        <v>153</v>
      </c>
      <c r="K80" s="714" t="s">
        <v>138</v>
      </c>
      <c r="L80" s="714" t="s">
        <v>147</v>
      </c>
      <c r="M80" s="716">
        <v>753</v>
      </c>
      <c r="N80" s="716">
        <v>84</v>
      </c>
      <c r="O80" s="714" t="s">
        <v>120</v>
      </c>
    </row>
    <row r="81" spans="1:15" s="533" customFormat="1" ht="12" customHeight="1">
      <c r="A81" s="663">
        <v>3</v>
      </c>
      <c r="B81" s="714" t="s">
        <v>437</v>
      </c>
      <c r="C81" s="714" t="s">
        <v>138</v>
      </c>
      <c r="D81" s="714" t="s">
        <v>144</v>
      </c>
      <c r="E81" s="716">
        <v>684</v>
      </c>
      <c r="F81" s="716">
        <v>81</v>
      </c>
      <c r="G81" s="714" t="s">
        <v>512</v>
      </c>
      <c r="H81" s="900"/>
      <c r="I81" s="663">
        <v>3</v>
      </c>
      <c r="J81" s="714" t="s">
        <v>437</v>
      </c>
      <c r="K81" s="714" t="s">
        <v>138</v>
      </c>
      <c r="L81" s="714" t="s">
        <v>144</v>
      </c>
      <c r="M81" s="716">
        <v>753</v>
      </c>
      <c r="N81" s="716">
        <v>81</v>
      </c>
      <c r="O81" s="714" t="s">
        <v>512</v>
      </c>
    </row>
    <row r="82" spans="1:15" s="533" customFormat="1" ht="12" customHeight="1">
      <c r="A82" s="663">
        <v>4</v>
      </c>
      <c r="B82" s="714" t="s">
        <v>171</v>
      </c>
      <c r="C82" s="714" t="s">
        <v>138</v>
      </c>
      <c r="D82" s="714" t="s">
        <v>147</v>
      </c>
      <c r="E82" s="716">
        <v>677</v>
      </c>
      <c r="F82" s="716">
        <v>69</v>
      </c>
      <c r="G82" s="714" t="s">
        <v>878</v>
      </c>
      <c r="H82" s="900"/>
      <c r="I82" s="663">
        <v>4</v>
      </c>
      <c r="J82" s="714" t="s">
        <v>171</v>
      </c>
      <c r="K82" s="714" t="s">
        <v>138</v>
      </c>
      <c r="L82" s="714" t="s">
        <v>147</v>
      </c>
      <c r="M82" s="716">
        <v>710</v>
      </c>
      <c r="N82" s="716">
        <v>69</v>
      </c>
      <c r="O82" s="714" t="s">
        <v>878</v>
      </c>
    </row>
    <row r="83" spans="1:15" s="533" customFormat="1" ht="12" customHeight="1">
      <c r="A83" s="663">
        <v>5</v>
      </c>
      <c r="B83" s="714" t="s">
        <v>215</v>
      </c>
      <c r="C83" s="714" t="s">
        <v>138</v>
      </c>
      <c r="D83" s="714" t="s">
        <v>147</v>
      </c>
      <c r="E83" s="716">
        <v>671</v>
      </c>
      <c r="F83" s="716">
        <v>24</v>
      </c>
      <c r="G83" s="714" t="s">
        <v>997</v>
      </c>
      <c r="H83" s="900"/>
      <c r="I83" s="663">
        <v>5</v>
      </c>
      <c r="J83" s="714" t="s">
        <v>975</v>
      </c>
      <c r="K83" s="714" t="s">
        <v>138</v>
      </c>
      <c r="L83" s="714" t="s">
        <v>148</v>
      </c>
      <c r="M83" s="716">
        <v>692</v>
      </c>
      <c r="N83" s="716">
        <v>57</v>
      </c>
      <c r="O83" s="714" t="s">
        <v>961</v>
      </c>
    </row>
    <row r="84" spans="1:15" ht="12" customHeight="1" hidden="1">
      <c r="A84" s="663">
        <v>6</v>
      </c>
      <c r="B84" s="714" t="s">
        <v>843</v>
      </c>
      <c r="C84" s="714" t="s">
        <v>138</v>
      </c>
      <c r="D84" s="714" t="s">
        <v>147</v>
      </c>
      <c r="E84" s="716">
        <v>648</v>
      </c>
      <c r="F84" s="716">
        <v>66</v>
      </c>
      <c r="G84" s="714" t="s">
        <v>1038</v>
      </c>
      <c r="H84" s="900"/>
      <c r="I84" s="663">
        <v>6</v>
      </c>
      <c r="J84" s="714" t="s">
        <v>215</v>
      </c>
      <c r="K84" s="714" t="s">
        <v>138</v>
      </c>
      <c r="L84" s="714" t="s">
        <v>147</v>
      </c>
      <c r="M84" s="716">
        <v>686</v>
      </c>
      <c r="N84" s="716">
        <v>24</v>
      </c>
      <c r="O84" s="714" t="s">
        <v>997</v>
      </c>
    </row>
    <row r="85" spans="1:15" ht="12" customHeight="1" hidden="1">
      <c r="A85" s="663">
        <v>7</v>
      </c>
      <c r="B85" s="714" t="s">
        <v>867</v>
      </c>
      <c r="C85" s="714" t="s">
        <v>138</v>
      </c>
      <c r="D85" s="714" t="s">
        <v>144</v>
      </c>
      <c r="E85" s="716">
        <v>631</v>
      </c>
      <c r="F85" s="716">
        <v>48</v>
      </c>
      <c r="G85" s="714" t="s">
        <v>851</v>
      </c>
      <c r="H85" s="900"/>
      <c r="I85" s="663">
        <v>7</v>
      </c>
      <c r="J85" s="714" t="s">
        <v>867</v>
      </c>
      <c r="K85" s="714" t="s">
        <v>138</v>
      </c>
      <c r="L85" s="714" t="s">
        <v>144</v>
      </c>
      <c r="M85" s="716">
        <v>685</v>
      </c>
      <c r="N85" s="716">
        <v>48</v>
      </c>
      <c r="O85" s="714" t="s">
        <v>851</v>
      </c>
    </row>
    <row r="86" spans="1:15" ht="12" customHeight="1" hidden="1">
      <c r="A86" s="663">
        <v>8</v>
      </c>
      <c r="B86" s="714" t="s">
        <v>439</v>
      </c>
      <c r="C86" s="714" t="s">
        <v>138</v>
      </c>
      <c r="D86" s="714" t="s">
        <v>147</v>
      </c>
      <c r="E86" s="716">
        <v>630</v>
      </c>
      <c r="F86" s="716">
        <v>63</v>
      </c>
      <c r="G86" s="714" t="s">
        <v>116</v>
      </c>
      <c r="H86" s="900"/>
      <c r="I86" s="663">
        <v>8</v>
      </c>
      <c r="J86" s="714" t="s">
        <v>891</v>
      </c>
      <c r="K86" s="714" t="s">
        <v>138</v>
      </c>
      <c r="L86" s="714" t="s">
        <v>148</v>
      </c>
      <c r="M86" s="716">
        <v>684</v>
      </c>
      <c r="N86" s="716">
        <v>51</v>
      </c>
      <c r="O86" s="714" t="s">
        <v>120</v>
      </c>
    </row>
    <row r="87" spans="1:15" ht="12" customHeight="1" hidden="1">
      <c r="A87" s="663">
        <v>9</v>
      </c>
      <c r="B87" s="714" t="s">
        <v>975</v>
      </c>
      <c r="C87" s="714" t="s">
        <v>138</v>
      </c>
      <c r="D87" s="714" t="s">
        <v>148</v>
      </c>
      <c r="E87" s="716">
        <v>629</v>
      </c>
      <c r="F87" s="716">
        <v>57</v>
      </c>
      <c r="G87" s="714" t="s">
        <v>961</v>
      </c>
      <c r="H87" s="900"/>
      <c r="I87" s="663">
        <v>9</v>
      </c>
      <c r="J87" s="714" t="s">
        <v>843</v>
      </c>
      <c r="K87" s="714" t="s">
        <v>138</v>
      </c>
      <c r="L87" s="714" t="s">
        <v>147</v>
      </c>
      <c r="M87" s="716">
        <v>681</v>
      </c>
      <c r="N87" s="716">
        <v>66</v>
      </c>
      <c r="O87" s="714" t="s">
        <v>1038</v>
      </c>
    </row>
    <row r="88" spans="1:15" ht="12" customHeight="1" hidden="1">
      <c r="A88" s="663">
        <v>10</v>
      </c>
      <c r="B88" s="714" t="s">
        <v>881</v>
      </c>
      <c r="C88" s="714" t="s">
        <v>138</v>
      </c>
      <c r="D88" s="714" t="s">
        <v>147</v>
      </c>
      <c r="E88" s="716">
        <v>625</v>
      </c>
      <c r="F88" s="716">
        <v>60</v>
      </c>
      <c r="G88" s="714" t="s">
        <v>512</v>
      </c>
      <c r="H88" s="900"/>
      <c r="I88" s="663">
        <v>10</v>
      </c>
      <c r="J88" s="714" t="s">
        <v>272</v>
      </c>
      <c r="K88" s="714" t="s">
        <v>138</v>
      </c>
      <c r="L88" s="714" t="s">
        <v>147</v>
      </c>
      <c r="M88" s="716">
        <v>675</v>
      </c>
      <c r="N88" s="716">
        <v>87</v>
      </c>
      <c r="O88" s="714" t="s">
        <v>118</v>
      </c>
    </row>
    <row r="89" spans="1:15" ht="11.25" customHeight="1" hidden="1">
      <c r="A89" s="663"/>
      <c r="B89" s="686"/>
      <c r="C89" s="684"/>
      <c r="D89" s="684"/>
      <c r="E89" s="685"/>
      <c r="F89" s="684"/>
      <c r="G89" s="678"/>
      <c r="H89" s="678"/>
      <c r="I89" s="663"/>
      <c r="J89" s="686"/>
      <c r="K89" s="684"/>
      <c r="L89" s="684"/>
      <c r="M89" s="685"/>
      <c r="N89" s="684"/>
      <c r="O89" s="678"/>
    </row>
    <row r="90" spans="1:15" ht="12" customHeight="1">
      <c r="A90" s="683">
        <v>4</v>
      </c>
      <c r="B90" s="667" t="s">
        <v>1398</v>
      </c>
      <c r="C90" s="667" t="s">
        <v>124</v>
      </c>
      <c r="D90" s="667" t="s">
        <v>126</v>
      </c>
      <c r="E90" s="667" t="s">
        <v>1399</v>
      </c>
      <c r="F90" s="667" t="s">
        <v>127</v>
      </c>
      <c r="G90" s="667" t="s">
        <v>110</v>
      </c>
      <c r="H90" s="668"/>
      <c r="I90" s="666">
        <v>5</v>
      </c>
      <c r="J90" s="667" t="s">
        <v>1398</v>
      </c>
      <c r="K90" s="667" t="s">
        <v>124</v>
      </c>
      <c r="L90" s="667" t="s">
        <v>126</v>
      </c>
      <c r="M90" s="667" t="s">
        <v>1399</v>
      </c>
      <c r="N90" s="667" t="s">
        <v>127</v>
      </c>
      <c r="O90" s="667" t="s">
        <v>110</v>
      </c>
    </row>
    <row r="91" spans="1:15" s="533" customFormat="1" ht="12" customHeight="1">
      <c r="A91" s="663">
        <v>1</v>
      </c>
      <c r="B91" s="717" t="s">
        <v>1173</v>
      </c>
      <c r="C91" s="714" t="s">
        <v>138</v>
      </c>
      <c r="D91" s="714" t="s">
        <v>234</v>
      </c>
      <c r="E91" s="716">
        <v>758</v>
      </c>
      <c r="F91" s="716">
        <v>33</v>
      </c>
      <c r="G91" s="714" t="s">
        <v>10</v>
      </c>
      <c r="H91" s="898" t="s">
        <v>921</v>
      </c>
      <c r="I91" s="663">
        <v>1</v>
      </c>
      <c r="J91" s="717" t="s">
        <v>1173</v>
      </c>
      <c r="K91" s="714" t="s">
        <v>138</v>
      </c>
      <c r="L91" s="714" t="s">
        <v>234</v>
      </c>
      <c r="M91" s="716">
        <v>758</v>
      </c>
      <c r="N91" s="716">
        <v>33</v>
      </c>
      <c r="O91" s="714" t="s">
        <v>10</v>
      </c>
    </row>
    <row r="92" spans="1:15" s="533" customFormat="1" ht="12" customHeight="1">
      <c r="A92" s="663">
        <v>2</v>
      </c>
      <c r="B92" s="714" t="s">
        <v>197</v>
      </c>
      <c r="C92" s="714" t="s">
        <v>138</v>
      </c>
      <c r="D92" s="714" t="s">
        <v>998</v>
      </c>
      <c r="E92" s="716">
        <v>722</v>
      </c>
      <c r="F92" s="716">
        <v>42</v>
      </c>
      <c r="G92" s="714" t="s">
        <v>948</v>
      </c>
      <c r="H92" s="898"/>
      <c r="I92" s="663">
        <v>2</v>
      </c>
      <c r="J92" s="714" t="s">
        <v>183</v>
      </c>
      <c r="K92" s="714" t="s">
        <v>138</v>
      </c>
      <c r="L92" s="714" t="s">
        <v>140</v>
      </c>
      <c r="M92" s="716">
        <v>731</v>
      </c>
      <c r="N92" s="716">
        <v>45</v>
      </c>
      <c r="O92" s="714" t="s">
        <v>116</v>
      </c>
    </row>
    <row r="93" spans="1:15" s="533" customFormat="1" ht="12" customHeight="1">
      <c r="A93" s="663">
        <v>3</v>
      </c>
      <c r="B93" s="717" t="s">
        <v>281</v>
      </c>
      <c r="C93" s="714" t="s">
        <v>138</v>
      </c>
      <c r="D93" s="714" t="s">
        <v>998</v>
      </c>
      <c r="E93" s="716">
        <v>706</v>
      </c>
      <c r="F93" s="716">
        <v>96</v>
      </c>
      <c r="G93" s="714" t="s">
        <v>17</v>
      </c>
      <c r="H93" s="898"/>
      <c r="I93" s="663">
        <v>3</v>
      </c>
      <c r="J93" s="717" t="s">
        <v>197</v>
      </c>
      <c r="K93" s="714" t="s">
        <v>138</v>
      </c>
      <c r="L93" s="714" t="s">
        <v>998</v>
      </c>
      <c r="M93" s="716">
        <v>722</v>
      </c>
      <c r="N93" s="716">
        <v>42</v>
      </c>
      <c r="O93" s="714" t="s">
        <v>948</v>
      </c>
    </row>
    <row r="94" spans="1:15" s="533" customFormat="1" ht="12" customHeight="1">
      <c r="A94" s="663">
        <v>4</v>
      </c>
      <c r="B94" s="714" t="s">
        <v>812</v>
      </c>
      <c r="C94" s="714" t="s">
        <v>138</v>
      </c>
      <c r="D94" s="714" t="s">
        <v>234</v>
      </c>
      <c r="E94" s="716">
        <v>704</v>
      </c>
      <c r="F94" s="716">
        <v>57</v>
      </c>
      <c r="G94" s="714" t="s">
        <v>114</v>
      </c>
      <c r="H94" s="898"/>
      <c r="I94" s="663">
        <v>4</v>
      </c>
      <c r="J94" s="717" t="s">
        <v>1282</v>
      </c>
      <c r="K94" s="714" t="s">
        <v>138</v>
      </c>
      <c r="L94" s="714" t="s">
        <v>140</v>
      </c>
      <c r="M94" s="716">
        <v>719</v>
      </c>
      <c r="N94" s="716">
        <v>33</v>
      </c>
      <c r="O94" s="714" t="s">
        <v>1006</v>
      </c>
    </row>
    <row r="95" spans="1:15" s="533" customFormat="1" ht="12" customHeight="1">
      <c r="A95" s="663">
        <v>5</v>
      </c>
      <c r="B95" s="717" t="s">
        <v>329</v>
      </c>
      <c r="C95" s="714" t="s">
        <v>138</v>
      </c>
      <c r="D95" s="714" t="s">
        <v>998</v>
      </c>
      <c r="E95" s="716">
        <v>703</v>
      </c>
      <c r="F95" s="716">
        <v>84</v>
      </c>
      <c r="G95" s="714" t="s">
        <v>13</v>
      </c>
      <c r="H95" s="898"/>
      <c r="I95" s="663">
        <v>5</v>
      </c>
      <c r="J95" s="714" t="s">
        <v>181</v>
      </c>
      <c r="K95" s="714" t="s">
        <v>138</v>
      </c>
      <c r="L95" s="714" t="s">
        <v>140</v>
      </c>
      <c r="M95" s="716">
        <v>710</v>
      </c>
      <c r="N95" s="716">
        <v>87</v>
      </c>
      <c r="O95" s="714" t="s">
        <v>878</v>
      </c>
    </row>
    <row r="96" spans="1:15" ht="12" customHeight="1">
      <c r="A96" s="663">
        <v>6</v>
      </c>
      <c r="B96" s="717" t="s">
        <v>183</v>
      </c>
      <c r="C96" s="714" t="s">
        <v>138</v>
      </c>
      <c r="D96" s="714" t="s">
        <v>140</v>
      </c>
      <c r="E96" s="716">
        <v>701</v>
      </c>
      <c r="F96" s="716">
        <v>45</v>
      </c>
      <c r="G96" s="714" t="s">
        <v>116</v>
      </c>
      <c r="H96" s="898"/>
      <c r="I96" s="663">
        <v>6</v>
      </c>
      <c r="J96" s="714" t="s">
        <v>221</v>
      </c>
      <c r="K96" s="714" t="s">
        <v>138</v>
      </c>
      <c r="L96" s="714" t="s">
        <v>998</v>
      </c>
      <c r="M96" s="716">
        <v>709</v>
      </c>
      <c r="N96" s="716">
        <v>18</v>
      </c>
      <c r="O96" s="714" t="s">
        <v>9</v>
      </c>
    </row>
    <row r="97" spans="1:15" ht="12" customHeight="1">
      <c r="A97" s="663">
        <v>7</v>
      </c>
      <c r="B97" s="714" t="s">
        <v>1012</v>
      </c>
      <c r="C97" s="714" t="s">
        <v>138</v>
      </c>
      <c r="D97" s="714" t="s">
        <v>998</v>
      </c>
      <c r="E97" s="716">
        <v>701</v>
      </c>
      <c r="F97" s="716">
        <v>36</v>
      </c>
      <c r="G97" s="714" t="s">
        <v>1006</v>
      </c>
      <c r="H97" s="898"/>
      <c r="I97" s="663">
        <v>7</v>
      </c>
      <c r="J97" s="714" t="s">
        <v>812</v>
      </c>
      <c r="K97" s="714" t="s">
        <v>138</v>
      </c>
      <c r="L97" s="714" t="s">
        <v>234</v>
      </c>
      <c r="M97" s="716">
        <v>707</v>
      </c>
      <c r="N97" s="716">
        <v>57</v>
      </c>
      <c r="O97" s="714" t="s">
        <v>114</v>
      </c>
    </row>
    <row r="98" spans="1:15" ht="12" customHeight="1">
      <c r="A98" s="663">
        <v>8</v>
      </c>
      <c r="B98" s="714" t="s">
        <v>342</v>
      </c>
      <c r="C98" s="714" t="s">
        <v>138</v>
      </c>
      <c r="D98" s="714" t="s">
        <v>998</v>
      </c>
      <c r="E98" s="716">
        <v>697</v>
      </c>
      <c r="F98" s="716">
        <v>57</v>
      </c>
      <c r="G98" s="714" t="s">
        <v>334</v>
      </c>
      <c r="H98" s="898"/>
      <c r="I98" s="663">
        <v>8</v>
      </c>
      <c r="J98" s="717" t="s">
        <v>281</v>
      </c>
      <c r="K98" s="714" t="s">
        <v>138</v>
      </c>
      <c r="L98" s="714" t="s">
        <v>998</v>
      </c>
      <c r="M98" s="716">
        <v>706</v>
      </c>
      <c r="N98" s="716">
        <v>96</v>
      </c>
      <c r="O98" s="714" t="s">
        <v>17</v>
      </c>
    </row>
    <row r="99" spans="1:15" ht="12" customHeight="1" hidden="1">
      <c r="A99" s="663">
        <v>9</v>
      </c>
      <c r="B99" s="714" t="s">
        <v>515</v>
      </c>
      <c r="C99" s="714" t="s">
        <v>138</v>
      </c>
      <c r="D99" s="714" t="s">
        <v>998</v>
      </c>
      <c r="E99" s="716">
        <v>697</v>
      </c>
      <c r="F99" s="716">
        <v>30</v>
      </c>
      <c r="G99" s="714" t="s">
        <v>516</v>
      </c>
      <c r="H99" s="898"/>
      <c r="I99" s="663">
        <v>9</v>
      </c>
      <c r="J99" s="714" t="s">
        <v>238</v>
      </c>
      <c r="K99" s="714" t="s">
        <v>138</v>
      </c>
      <c r="L99" s="714" t="s">
        <v>998</v>
      </c>
      <c r="M99" s="716">
        <v>705</v>
      </c>
      <c r="N99" s="716">
        <v>54</v>
      </c>
      <c r="O99" s="714" t="s">
        <v>516</v>
      </c>
    </row>
    <row r="100" spans="1:15" ht="12" customHeight="1" hidden="1">
      <c r="A100" s="663">
        <v>10</v>
      </c>
      <c r="B100" s="714" t="s">
        <v>1282</v>
      </c>
      <c r="C100" s="714" t="s">
        <v>138</v>
      </c>
      <c r="D100" s="714" t="s">
        <v>140</v>
      </c>
      <c r="E100" s="716">
        <v>695</v>
      </c>
      <c r="F100" s="716">
        <v>33</v>
      </c>
      <c r="G100" s="714" t="s">
        <v>1006</v>
      </c>
      <c r="H100" s="898"/>
      <c r="I100" s="663">
        <v>10</v>
      </c>
      <c r="J100" s="714" t="s">
        <v>1276</v>
      </c>
      <c r="K100" s="714" t="s">
        <v>138</v>
      </c>
      <c r="L100" s="714" t="s">
        <v>140</v>
      </c>
      <c r="M100" s="716">
        <v>705</v>
      </c>
      <c r="N100" s="716">
        <v>21</v>
      </c>
      <c r="O100" s="714" t="s">
        <v>1006</v>
      </c>
    </row>
  </sheetData>
  <sheetProtection/>
  <mergeCells count="19">
    <mergeCell ref="H91:H100"/>
    <mergeCell ref="H4:H13"/>
    <mergeCell ref="H16:H25"/>
    <mergeCell ref="H29:H38"/>
    <mergeCell ref="H41:H50"/>
    <mergeCell ref="H53:H62"/>
    <mergeCell ref="H67:H76"/>
    <mergeCell ref="H79:H88"/>
    <mergeCell ref="A64:O64"/>
    <mergeCell ref="B65:G65"/>
    <mergeCell ref="J65:O65"/>
    <mergeCell ref="B2:G2"/>
    <mergeCell ref="B14:G14"/>
    <mergeCell ref="J14:O14"/>
    <mergeCell ref="A1:O1"/>
    <mergeCell ref="J2:O2"/>
    <mergeCell ref="A26:O26"/>
    <mergeCell ref="B27:G27"/>
    <mergeCell ref="J27:O27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35">
      <selection activeCell="B29" sqref="B29:G57"/>
    </sheetView>
  </sheetViews>
  <sheetFormatPr defaultColWidth="9.140625" defaultRowHeight="15" customHeight="1"/>
  <cols>
    <col min="1" max="1" width="2.57421875" style="286" customWidth="1"/>
    <col min="2" max="2" width="4.7109375" style="286" bestFit="1" customWidth="1"/>
    <col min="3" max="3" width="29.00390625" style="286" customWidth="1"/>
    <col min="4" max="4" width="40.8515625" style="286" bestFit="1" customWidth="1"/>
    <col min="5" max="5" width="12.57421875" style="339" customWidth="1"/>
    <col min="6" max="6" width="13.57421875" style="286" customWidth="1"/>
    <col min="7" max="7" width="14.00390625" style="340" bestFit="1" customWidth="1"/>
    <col min="8" max="8" width="9.140625" style="286" customWidth="1"/>
    <col min="9" max="9" width="15.28125" style="286" customWidth="1"/>
    <col min="10" max="10" width="14.421875" style="286" customWidth="1"/>
    <col min="11" max="16384" width="9.140625" style="286" customWidth="1"/>
  </cols>
  <sheetData>
    <row r="1" spans="2:7" ht="15" customHeight="1">
      <c r="B1" s="301"/>
      <c r="C1" s="301" t="s">
        <v>110</v>
      </c>
      <c r="D1" s="301" t="s">
        <v>814</v>
      </c>
      <c r="E1" s="302" t="s">
        <v>815</v>
      </c>
      <c r="F1" s="303"/>
      <c r="G1" s="304" t="s">
        <v>816</v>
      </c>
    </row>
    <row r="2" spans="1:8" ht="15" customHeight="1">
      <c r="A2" s="286"/>
      <c r="B2" s="305" t="s">
        <v>20</v>
      </c>
      <c r="C2" s="306" t="s">
        <v>817</v>
      </c>
      <c r="D2" s="307" t="s">
        <v>818</v>
      </c>
      <c r="E2" s="308">
        <v>3482327668</v>
      </c>
      <c r="F2" s="309"/>
      <c r="G2" s="310">
        <v>42004</v>
      </c>
      <c r="H2">
        <v>2017</v>
      </c>
    </row>
    <row r="3" spans="1:7" ht="15" customHeight="1">
      <c r="A3" s="286"/>
      <c r="B3" s="305" t="s">
        <v>21</v>
      </c>
      <c r="C3" s="311" t="s">
        <v>819</v>
      </c>
      <c r="D3" s="312" t="s">
        <v>820</v>
      </c>
      <c r="E3" s="313">
        <v>3471372410</v>
      </c>
      <c r="F3" s="314"/>
      <c r="G3" s="310"/>
    </row>
    <row r="4" spans="2:8" ht="15" customHeight="1">
      <c r="B4" s="305" t="s">
        <v>22</v>
      </c>
      <c r="C4" s="315" t="s">
        <v>359</v>
      </c>
      <c r="D4" s="309" t="s">
        <v>821</v>
      </c>
      <c r="E4" s="316">
        <v>3920055347</v>
      </c>
      <c r="F4" s="309"/>
      <c r="G4" s="310"/>
      <c r="H4" s="286">
        <v>2017</v>
      </c>
    </row>
    <row r="5" spans="2:7" ht="15" customHeight="1">
      <c r="B5" s="305" t="s">
        <v>37</v>
      </c>
      <c r="C5" s="317" t="s">
        <v>507</v>
      </c>
      <c r="D5" s="318" t="s">
        <v>822</v>
      </c>
      <c r="E5" s="316">
        <v>3383448202</v>
      </c>
      <c r="F5" s="309"/>
      <c r="G5" s="310">
        <v>42012</v>
      </c>
    </row>
    <row r="6" spans="2:7" ht="15" customHeight="1">
      <c r="B6" s="305" t="s">
        <v>38</v>
      </c>
      <c r="C6" s="311" t="s">
        <v>360</v>
      </c>
      <c r="D6" s="312" t="s">
        <v>823</v>
      </c>
      <c r="E6" s="313">
        <v>3803585600</v>
      </c>
      <c r="F6" s="319"/>
      <c r="G6" s="310">
        <v>42012</v>
      </c>
    </row>
    <row r="7" spans="2:7" ht="15" customHeight="1">
      <c r="B7" s="305" t="s">
        <v>39</v>
      </c>
      <c r="C7" s="311" t="s">
        <v>782</v>
      </c>
      <c r="D7" s="312" t="s">
        <v>823</v>
      </c>
      <c r="E7" s="313">
        <v>3803585600</v>
      </c>
      <c r="F7" s="319"/>
      <c r="G7" s="310">
        <v>42012</v>
      </c>
    </row>
    <row r="8" spans="2:7" ht="15" customHeight="1">
      <c r="B8" s="305" t="s">
        <v>40</v>
      </c>
      <c r="C8" s="315" t="s">
        <v>783</v>
      </c>
      <c r="D8" s="321" t="s">
        <v>824</v>
      </c>
      <c r="E8" s="322">
        <v>3336146628</v>
      </c>
      <c r="F8" s="319"/>
      <c r="G8" s="310">
        <v>42012</v>
      </c>
    </row>
    <row r="9" spans="2:7" ht="15" customHeight="1">
      <c r="B9" s="305" t="s">
        <v>41</v>
      </c>
      <c r="C9" s="306" t="s">
        <v>855</v>
      </c>
      <c r="D9" s="312" t="s">
        <v>825</v>
      </c>
      <c r="E9" s="316">
        <v>3278281680</v>
      </c>
      <c r="F9" s="323"/>
      <c r="G9" s="310">
        <v>42012</v>
      </c>
    </row>
    <row r="10" spans="2:7" ht="15" customHeight="1">
      <c r="B10" s="305" t="s">
        <v>42</v>
      </c>
      <c r="C10" s="315" t="s">
        <v>367</v>
      </c>
      <c r="D10" s="318" t="s">
        <v>826</v>
      </c>
      <c r="E10" s="324">
        <v>3478301171</v>
      </c>
      <c r="F10" s="314"/>
      <c r="G10" s="320">
        <v>42019</v>
      </c>
    </row>
    <row r="11" spans="2:7" ht="15" customHeight="1">
      <c r="B11" s="305" t="s">
        <v>43</v>
      </c>
      <c r="C11" s="306" t="s">
        <v>508</v>
      </c>
      <c r="D11" s="352" t="s">
        <v>854</v>
      </c>
      <c r="E11" s="325">
        <v>3481628434</v>
      </c>
      <c r="F11" s="309"/>
      <c r="G11" s="310">
        <v>42047</v>
      </c>
    </row>
    <row r="12" spans="2:7" ht="15" customHeight="1">
      <c r="B12" s="305" t="s">
        <v>44</v>
      </c>
      <c r="C12" s="326" t="s">
        <v>784</v>
      </c>
      <c r="D12" s="307" t="s">
        <v>827</v>
      </c>
      <c r="E12" s="313">
        <v>3492325942</v>
      </c>
      <c r="F12" s="319"/>
      <c r="G12" s="310">
        <v>42019</v>
      </c>
    </row>
    <row r="13" spans="2:7" ht="15" customHeight="1">
      <c r="B13" s="327" t="s">
        <v>98</v>
      </c>
      <c r="C13" s="315" t="s">
        <v>509</v>
      </c>
      <c r="D13" s="312" t="s">
        <v>828</v>
      </c>
      <c r="E13" s="316">
        <v>3475351679</v>
      </c>
      <c r="F13" s="328"/>
      <c r="G13" s="310">
        <v>42012</v>
      </c>
    </row>
    <row r="14" spans="2:7" ht="15" customHeight="1">
      <c r="B14" s="327" t="s">
        <v>99</v>
      </c>
      <c r="C14" s="306" t="s">
        <v>511</v>
      </c>
      <c r="D14" s="307" t="s">
        <v>829</v>
      </c>
      <c r="E14" s="316">
        <v>3395798501</v>
      </c>
      <c r="F14" s="329"/>
      <c r="G14" s="310">
        <v>42012</v>
      </c>
    </row>
    <row r="15" spans="2:7" ht="15" customHeight="1">
      <c r="B15" s="327" t="s">
        <v>100</v>
      </c>
      <c r="C15" s="315" t="s">
        <v>865</v>
      </c>
      <c r="D15" s="318" t="s">
        <v>830</v>
      </c>
      <c r="E15" s="331">
        <v>3208304759</v>
      </c>
      <c r="F15" s="319"/>
      <c r="G15" s="310">
        <v>42012</v>
      </c>
    </row>
    <row r="16" spans="2:7" ht="15" customHeight="1">
      <c r="B16" s="327" t="s">
        <v>101</v>
      </c>
      <c r="C16" s="332" t="s">
        <v>366</v>
      </c>
      <c r="D16" s="307" t="s">
        <v>831</v>
      </c>
      <c r="E16" s="316">
        <v>3381852846</v>
      </c>
      <c r="F16" s="319"/>
      <c r="G16" s="310">
        <v>42012</v>
      </c>
    </row>
    <row r="17" spans="2:7" ht="15" customHeight="1">
      <c r="B17" s="327" t="s">
        <v>102</v>
      </c>
      <c r="C17" s="315" t="s">
        <v>510</v>
      </c>
      <c r="D17" s="318" t="s">
        <v>832</v>
      </c>
      <c r="E17" s="331">
        <v>3485159585</v>
      </c>
      <c r="F17" s="309"/>
      <c r="G17" s="310">
        <v>42040</v>
      </c>
    </row>
    <row r="18" spans="2:8" ht="15" customHeight="1">
      <c r="B18" s="327" t="s">
        <v>103</v>
      </c>
      <c r="C18" s="315" t="s">
        <v>789</v>
      </c>
      <c r="D18" s="312" t="s">
        <v>833</v>
      </c>
      <c r="E18" s="333">
        <v>3356421828</v>
      </c>
      <c r="F18" s="316">
        <v>3284225988</v>
      </c>
      <c r="G18" s="310">
        <v>42012</v>
      </c>
      <c r="H18" s="286">
        <v>2017</v>
      </c>
    </row>
    <row r="19" spans="2:7" ht="15" customHeight="1">
      <c r="B19" s="327" t="s">
        <v>104</v>
      </c>
      <c r="C19" s="311" t="s">
        <v>364</v>
      </c>
      <c r="D19" s="307" t="s">
        <v>834</v>
      </c>
      <c r="E19" s="313">
        <v>3355767966</v>
      </c>
      <c r="F19" s="329"/>
      <c r="G19" s="310">
        <v>42012</v>
      </c>
    </row>
    <row r="20" spans="2:7" ht="15" customHeight="1">
      <c r="B20" s="327" t="s">
        <v>105</v>
      </c>
      <c r="C20" s="315" t="s">
        <v>853</v>
      </c>
      <c r="D20" s="352" t="s">
        <v>852</v>
      </c>
      <c r="E20" s="331">
        <v>3355826660</v>
      </c>
      <c r="F20" s="309"/>
      <c r="G20" s="330">
        <v>42047</v>
      </c>
    </row>
    <row r="21" spans="2:7" ht="15" customHeight="1">
      <c r="B21" s="327" t="s">
        <v>106</v>
      </c>
      <c r="C21" s="306" t="s">
        <v>785</v>
      </c>
      <c r="D21" s="307" t="s">
        <v>835</v>
      </c>
      <c r="E21" s="316">
        <v>3395862050</v>
      </c>
      <c r="F21" s="314"/>
      <c r="G21" s="310">
        <v>42012</v>
      </c>
    </row>
    <row r="22" spans="2:7" ht="15" customHeight="1">
      <c r="B22" s="327" t="s">
        <v>107</v>
      </c>
      <c r="C22" s="311" t="s">
        <v>374</v>
      </c>
      <c r="D22" s="312" t="s">
        <v>836</v>
      </c>
      <c r="E22" s="313">
        <v>3477153287</v>
      </c>
      <c r="F22" s="329"/>
      <c r="G22" s="310">
        <v>42012</v>
      </c>
    </row>
    <row r="23" spans="2:7" ht="15" customHeight="1">
      <c r="B23" s="327" t="s">
        <v>108</v>
      </c>
      <c r="C23" s="315" t="s">
        <v>357</v>
      </c>
      <c r="D23" s="325" t="s">
        <v>837</v>
      </c>
      <c r="E23" s="316">
        <v>3346404213</v>
      </c>
      <c r="F23" s="334"/>
      <c r="G23" s="310">
        <v>42012</v>
      </c>
    </row>
    <row r="24" spans="2:7" ht="15" customHeight="1">
      <c r="B24" s="327" t="s">
        <v>786</v>
      </c>
      <c r="C24" s="306" t="s">
        <v>790</v>
      </c>
      <c r="D24" s="307" t="s">
        <v>838</v>
      </c>
      <c r="E24" s="316">
        <v>3208304759</v>
      </c>
      <c r="F24" s="335"/>
      <c r="G24" s="310">
        <v>42033</v>
      </c>
    </row>
    <row r="25" spans="2:7" ht="15" customHeight="1">
      <c r="B25" s="327" t="s">
        <v>787</v>
      </c>
      <c r="C25" s="336" t="s">
        <v>788</v>
      </c>
      <c r="D25" s="318" t="s">
        <v>839</v>
      </c>
      <c r="E25" s="337">
        <v>3294290013</v>
      </c>
      <c r="F25" s="338"/>
      <c r="G25" s="310">
        <v>42012</v>
      </c>
    </row>
    <row r="26" spans="4:7" ht="15" customHeight="1">
      <c r="D26" s="339"/>
      <c r="E26" s="286"/>
      <c r="F26" s="340"/>
      <c r="G26" s="286"/>
    </row>
    <row r="27" spans="3:7" ht="15" customHeight="1">
      <c r="C27" s="341" t="s">
        <v>840</v>
      </c>
      <c r="D27" s="342" t="s">
        <v>841</v>
      </c>
      <c r="E27" s="343">
        <v>3389677345</v>
      </c>
      <c r="F27" s="99"/>
      <c r="G27" s="655"/>
    </row>
    <row r="28" spans="6:7" ht="15" customHeight="1" thickBot="1">
      <c r="F28" s="656"/>
      <c r="G28" s="657"/>
    </row>
    <row r="29" spans="3:14" ht="15" customHeight="1" thickBot="1" thickTop="1">
      <c r="C29" s="484"/>
      <c r="D29" s="652" t="s">
        <v>110</v>
      </c>
      <c r="E29" s="653"/>
      <c r="F29" s="658"/>
      <c r="G29" s="658"/>
      <c r="L29" s="84"/>
      <c r="M29" s="84"/>
      <c r="N29" s="107"/>
    </row>
    <row r="30" spans="2:7" ht="15" customHeight="1" thickBot="1" thickTop="1">
      <c r="B30" s="585" t="s">
        <v>20</v>
      </c>
      <c r="C30" s="312" t="s">
        <v>833</v>
      </c>
      <c r="D30" s="521" t="s">
        <v>789</v>
      </c>
      <c r="E30" s="538" t="s">
        <v>1453</v>
      </c>
      <c r="F30" s="333">
        <v>3356421828</v>
      </c>
      <c r="G30" s="316">
        <v>3284225988</v>
      </c>
    </row>
    <row r="31" spans="2:9" ht="15" customHeight="1" thickBot="1" thickTop="1">
      <c r="B31" s="585" t="s">
        <v>21</v>
      </c>
      <c r="C31" s="312" t="s">
        <v>820</v>
      </c>
      <c r="D31" s="519" t="s">
        <v>1021</v>
      </c>
      <c r="E31" s="534" t="s">
        <v>1453</v>
      </c>
      <c r="G31" s="306"/>
      <c r="H31" s="97"/>
      <c r="I31" s="107"/>
    </row>
    <row r="32" spans="2:9" ht="15" customHeight="1" thickBot="1" thickTop="1">
      <c r="B32" s="585" t="s">
        <v>22</v>
      </c>
      <c r="C32" s="661" t="s">
        <v>818</v>
      </c>
      <c r="D32" s="520" t="s">
        <v>1022</v>
      </c>
      <c r="E32" s="536"/>
      <c r="F32" s="308">
        <v>3482327668</v>
      </c>
      <c r="G32" s="315"/>
      <c r="H32" s="101"/>
      <c r="I32" s="107"/>
    </row>
    <row r="33" spans="2:9" ht="15" customHeight="1" thickBot="1" thickTop="1">
      <c r="B33" s="585" t="s">
        <v>37</v>
      </c>
      <c r="C33" s="662" t="s">
        <v>1452</v>
      </c>
      <c r="D33" s="521" t="s">
        <v>1023</v>
      </c>
      <c r="E33" s="538" t="s">
        <v>1453</v>
      </c>
      <c r="F33" s="313">
        <v>3471372410</v>
      </c>
      <c r="G33" s="311"/>
      <c r="H33" s="488"/>
      <c r="I33" s="107"/>
    </row>
    <row r="34" spans="2:9" ht="15" customHeight="1" thickBot="1" thickTop="1">
      <c r="B34" s="585" t="s">
        <v>38</v>
      </c>
      <c r="C34" s="340" t="s">
        <v>1462</v>
      </c>
      <c r="D34" s="519" t="s">
        <v>1077</v>
      </c>
      <c r="E34" s="534"/>
      <c r="F34" s="659"/>
      <c r="G34" s="315"/>
      <c r="H34" s="98"/>
      <c r="I34" s="107"/>
    </row>
    <row r="35" spans="2:9" ht="15" customHeight="1" thickBot="1" thickTop="1">
      <c r="B35" s="585" t="s">
        <v>39</v>
      </c>
      <c r="C35" s="340" t="s">
        <v>830</v>
      </c>
      <c r="D35" s="521" t="s">
        <v>865</v>
      </c>
      <c r="E35" s="538"/>
      <c r="F35" s="331">
        <v>3208304759</v>
      </c>
      <c r="G35" s="315"/>
      <c r="H35" s="96"/>
      <c r="I35" s="107"/>
    </row>
    <row r="36" spans="2:9" ht="15" customHeight="1" thickBot="1" thickTop="1">
      <c r="B36" s="585" t="s">
        <v>40</v>
      </c>
      <c r="C36" s="340" t="s">
        <v>838</v>
      </c>
      <c r="D36" s="520" t="s">
        <v>790</v>
      </c>
      <c r="E36" s="536" t="s">
        <v>1453</v>
      </c>
      <c r="F36" s="316">
        <v>3208304759</v>
      </c>
      <c r="G36" s="311"/>
      <c r="H36" s="101"/>
      <c r="I36" s="107"/>
    </row>
    <row r="37" spans="2:9" ht="15" customHeight="1" thickBot="1" thickTop="1">
      <c r="B37" s="585" t="s">
        <v>41</v>
      </c>
      <c r="C37" s="340" t="s">
        <v>1463</v>
      </c>
      <c r="D37" s="523" t="s">
        <v>1033</v>
      </c>
      <c r="E37" s="542" t="s">
        <v>1453</v>
      </c>
      <c r="F37" s="586"/>
      <c r="G37" s="311"/>
      <c r="H37" s="101"/>
      <c r="I37" s="107"/>
    </row>
    <row r="38" spans="2:9" ht="15" customHeight="1" thickBot="1" thickTop="1">
      <c r="B38" s="585" t="s">
        <v>42</v>
      </c>
      <c r="C38" s="340" t="s">
        <v>829</v>
      </c>
      <c r="D38" s="520" t="s">
        <v>1031</v>
      </c>
      <c r="E38" s="536" t="s">
        <v>1453</v>
      </c>
      <c r="F38" s="316">
        <v>3395798501</v>
      </c>
      <c r="G38" s="315"/>
      <c r="H38" s="98"/>
      <c r="I38" s="107"/>
    </row>
    <row r="39" spans="2:9" ht="15" customHeight="1" thickBot="1" thickTop="1">
      <c r="B39" s="585" t="s">
        <v>43</v>
      </c>
      <c r="C39" s="340" t="s">
        <v>1465</v>
      </c>
      <c r="D39" s="519" t="s">
        <v>1039</v>
      </c>
      <c r="E39" s="534"/>
      <c r="F39" s="586"/>
      <c r="G39" s="306"/>
      <c r="H39" s="96"/>
      <c r="I39" s="107"/>
    </row>
    <row r="40" spans="2:9" ht="15" customHeight="1" thickBot="1" thickTop="1">
      <c r="B40" s="585" t="s">
        <v>44</v>
      </c>
      <c r="C40" s="340" t="s">
        <v>826</v>
      </c>
      <c r="D40" s="523" t="s">
        <v>1028</v>
      </c>
      <c r="E40" s="542" t="s">
        <v>1453</v>
      </c>
      <c r="F40" s="324">
        <v>3478301171</v>
      </c>
      <c r="G40" s="306"/>
      <c r="H40" s="102"/>
      <c r="I40" s="107"/>
    </row>
    <row r="41" spans="2:9" ht="15" customHeight="1" thickBot="1" thickTop="1">
      <c r="B41" s="585" t="s">
        <v>98</v>
      </c>
      <c r="C41" s="654" t="s">
        <v>1460</v>
      </c>
      <c r="D41" s="521" t="s">
        <v>1026</v>
      </c>
      <c r="E41" s="538" t="s">
        <v>1453</v>
      </c>
      <c r="F41" s="322">
        <v>3336146628</v>
      </c>
      <c r="G41" s="332"/>
      <c r="H41" s="101"/>
      <c r="I41" s="107"/>
    </row>
    <row r="42" spans="2:9" ht="15" customHeight="1" thickBot="1" thickTop="1">
      <c r="B42" s="585" t="s">
        <v>99</v>
      </c>
      <c r="C42" s="654" t="s">
        <v>827</v>
      </c>
      <c r="D42" s="524" t="s">
        <v>784</v>
      </c>
      <c r="E42" s="544" t="s">
        <v>1453</v>
      </c>
      <c r="F42" s="313">
        <v>3492325942</v>
      </c>
      <c r="G42" s="336"/>
      <c r="H42" s="97"/>
      <c r="I42" s="107"/>
    </row>
    <row r="43" spans="2:9" ht="15" customHeight="1" thickBot="1" thickTop="1">
      <c r="B43" s="585" t="s">
        <v>100</v>
      </c>
      <c r="C43" s="340" t="s">
        <v>828</v>
      </c>
      <c r="D43" s="521" t="s">
        <v>1029</v>
      </c>
      <c r="E43" s="538" t="s">
        <v>1453</v>
      </c>
      <c r="F43" s="316">
        <v>3475351679</v>
      </c>
      <c r="G43" s="315"/>
      <c r="H43" s="96"/>
      <c r="I43" s="107"/>
    </row>
    <row r="44" spans="2:9" ht="15" customHeight="1" thickBot="1" thickTop="1">
      <c r="B44" s="585" t="s">
        <v>101</v>
      </c>
      <c r="C44" s="340" t="s">
        <v>854</v>
      </c>
      <c r="D44" s="520" t="s">
        <v>1074</v>
      </c>
      <c r="E44" s="536" t="s">
        <v>1453</v>
      </c>
      <c r="F44" s="325">
        <v>3481628434</v>
      </c>
      <c r="G44" s="326"/>
      <c r="H44" s="101"/>
      <c r="I44" s="107"/>
    </row>
    <row r="45" spans="2:9" ht="15" customHeight="1" thickBot="1" thickTop="1">
      <c r="B45" s="585" t="s">
        <v>102</v>
      </c>
      <c r="C45" s="340" t="s">
        <v>1461</v>
      </c>
      <c r="D45" s="525" t="s">
        <v>1030</v>
      </c>
      <c r="E45" s="546" t="s">
        <v>1453</v>
      </c>
      <c r="F45" s="586"/>
      <c r="G45" s="315"/>
      <c r="H45" s="99"/>
      <c r="I45" s="107"/>
    </row>
    <row r="46" spans="2:9" ht="15" customHeight="1" thickBot="1" thickTop="1">
      <c r="B46" s="585" t="s">
        <v>103</v>
      </c>
      <c r="C46" s="340" t="s">
        <v>1464</v>
      </c>
      <c r="D46" s="519" t="s">
        <v>1171</v>
      </c>
      <c r="E46" s="534"/>
      <c r="F46" s="660"/>
      <c r="G46" s="306"/>
      <c r="H46" s="98"/>
      <c r="I46" s="107"/>
    </row>
    <row r="47" spans="2:9" ht="15" customHeight="1" thickBot="1" thickTop="1">
      <c r="B47" s="585" t="s">
        <v>104</v>
      </c>
      <c r="C47" s="327" t="s">
        <v>822</v>
      </c>
      <c r="D47" s="522" t="s">
        <v>507</v>
      </c>
      <c r="E47" s="540"/>
      <c r="F47" s="316">
        <v>3383448202</v>
      </c>
      <c r="G47" s="306"/>
      <c r="H47" s="96"/>
      <c r="I47"/>
    </row>
    <row r="48" spans="2:9" ht="15" customHeight="1" thickBot="1" thickTop="1">
      <c r="B48" s="585" t="s">
        <v>105</v>
      </c>
      <c r="C48" s="340" t="s">
        <v>1466</v>
      </c>
      <c r="D48" s="523" t="s">
        <v>1075</v>
      </c>
      <c r="E48" s="542" t="s">
        <v>1453</v>
      </c>
      <c r="F48" s="331">
        <v>3355826660</v>
      </c>
      <c r="G48" s="311"/>
      <c r="H48" s="97"/>
      <c r="I48" s="107"/>
    </row>
    <row r="49" spans="2:9" ht="15" customHeight="1" thickBot="1" thickTop="1">
      <c r="B49" s="585" t="s">
        <v>106</v>
      </c>
      <c r="C49" s="340" t="s">
        <v>1467</v>
      </c>
      <c r="D49" s="520" t="s">
        <v>1027</v>
      </c>
      <c r="E49" s="536" t="s">
        <v>1453</v>
      </c>
      <c r="F49" s="316">
        <v>3278281680</v>
      </c>
      <c r="G49" s="317"/>
      <c r="H49" s="98"/>
      <c r="I49" s="107"/>
    </row>
    <row r="50" spans="2:9" ht="15" customHeight="1" thickBot="1" thickTop="1">
      <c r="B50" s="585" t="s">
        <v>107</v>
      </c>
      <c r="C50" s="654" t="s">
        <v>1459</v>
      </c>
      <c r="D50" s="520" t="s">
        <v>785</v>
      </c>
      <c r="E50" s="536" t="s">
        <v>1453</v>
      </c>
      <c r="F50" s="316">
        <v>3395862050</v>
      </c>
      <c r="G50" s="315"/>
      <c r="H50" s="96"/>
      <c r="I50" s="107"/>
    </row>
    <row r="51" spans="2:9" ht="15" customHeight="1" thickBot="1" thickTop="1">
      <c r="B51" s="585" t="s">
        <v>108</v>
      </c>
      <c r="C51" s="340" t="s">
        <v>836</v>
      </c>
      <c r="D51" s="519" t="s">
        <v>1035</v>
      </c>
      <c r="E51" s="534" t="s">
        <v>1453</v>
      </c>
      <c r="F51" s="313">
        <v>3477153287</v>
      </c>
      <c r="G51" s="306"/>
      <c r="H51" s="97"/>
      <c r="I51" s="107"/>
    </row>
    <row r="52" spans="2:9" ht="15" customHeight="1" thickBot="1" thickTop="1">
      <c r="B52" s="585" t="s">
        <v>786</v>
      </c>
      <c r="C52" s="340" t="s">
        <v>831</v>
      </c>
      <c r="D52" s="520" t="s">
        <v>1032</v>
      </c>
      <c r="E52" s="536" t="s">
        <v>1453</v>
      </c>
      <c r="F52" s="316">
        <v>3381852846</v>
      </c>
      <c r="G52" s="311"/>
      <c r="H52" s="101"/>
      <c r="I52" s="107"/>
    </row>
    <row r="53" spans="2:9" ht="15" customHeight="1" thickBot="1" thickTop="1">
      <c r="B53" s="585" t="s">
        <v>787</v>
      </c>
      <c r="C53" s="340" t="s">
        <v>837</v>
      </c>
      <c r="D53" s="521" t="s">
        <v>357</v>
      </c>
      <c r="E53" s="538" t="s">
        <v>1453</v>
      </c>
      <c r="F53" s="316">
        <v>3346404213</v>
      </c>
      <c r="G53" s="315"/>
      <c r="I53" s="107"/>
    </row>
    <row r="54" spans="2:7" ht="15" customHeight="1" thickBot="1" thickTop="1">
      <c r="B54" s="585" t="s">
        <v>1468</v>
      </c>
      <c r="C54" s="487" t="s">
        <v>834</v>
      </c>
      <c r="E54" s="286"/>
      <c r="F54" s="656"/>
      <c r="G54" s="656"/>
    </row>
    <row r="55" spans="2:7" ht="15" customHeight="1" thickBot="1" thickTop="1">
      <c r="B55" s="585" t="s">
        <v>1469</v>
      </c>
      <c r="D55" s="286" t="s">
        <v>1470</v>
      </c>
      <c r="F55" s="656"/>
      <c r="G55" s="657"/>
    </row>
    <row r="56" spans="3:10" ht="15" customHeight="1" thickTop="1">
      <c r="C56" s="286" t="s">
        <v>1471</v>
      </c>
      <c r="F56" s="656"/>
      <c r="G56" s="657"/>
      <c r="H56" s="656"/>
      <c r="I56" s="656"/>
      <c r="J56" s="656"/>
    </row>
  </sheetData>
  <sheetProtection selectLockedCells="1" selectUnlockedCells="1"/>
  <hyperlinks>
    <hyperlink ref="D27" r:id="rId1" display="maxpecce@brunswick.it"/>
    <hyperlink ref="D2" r:id="rId2" display="segretario@bandadelbuco.com"/>
    <hyperlink ref="D6" r:id="rId3" display="info@musicaparliamone.it"/>
    <hyperlink ref="D22" r:id="rId4" display="pattydp60@libero.it"/>
    <hyperlink ref="D13" r:id="rId5" display="saveriotonelli@libero.it"/>
    <hyperlink ref="D17" r:id="rId6" display="fly959@alice.it"/>
    <hyperlink ref="D15" r:id="rId7" display="info@almadomus.com"/>
    <hyperlink ref="D21" r:id="rId8" display="giuffrida_m@yahoo.it; "/>
    <hyperlink ref="D12" r:id="rId9" display="alfredo.bettacchi@gmail.com"/>
    <hyperlink ref="D5" r:id="rId10" display="paolo_der@libero.it"/>
    <hyperlink ref="D20" r:id="rId11" display="robertoonesti1@gmail.com"/>
    <hyperlink ref="D16" r:id="rId12" display="massimo.urzia@libero.it"/>
    <hyperlink ref="D9" r:id="rId13" display="edisonvsingson@yaoo.com"/>
    <hyperlink ref="D25" r:id="rId14" display="studiodigirolamo@tiscalinet.it"/>
    <hyperlink ref="D7" r:id="rId15" display="info@musicaparliamone.it"/>
    <hyperlink ref="D10" r:id="rId16" display="paolo.fipaldini@alice.it"/>
    <hyperlink ref="D14" r:id="rId17" display="juanitagdg@gmail.com"/>
    <hyperlink ref="D18" r:id="rId18" display="r.dajello@infordata.net"/>
    <hyperlink ref="D19" r:id="rId19" display="carpino.g@msfsrl.it"/>
    <hyperlink ref="D11" r:id="rId20" display="clavianto@libero.it"/>
    <hyperlink ref="C30" r:id="rId21" display="r.dajello@infordata.net"/>
    <hyperlink ref="C32" r:id="rId22" display="segretario@bandadelbuco.com"/>
    <hyperlink ref="C33" r:id="rId23" display="franco.figoni@gmail.com"/>
  </hyperlinks>
  <printOptions gridLines="1" horizontalCentered="1" verticalCentered="1"/>
  <pageMargins left="0" right="0" top="0" bottom="0" header="0" footer="0"/>
  <pageSetup fitToHeight="1" fitToWidth="1" horizontalDpi="300" verticalDpi="300" orientation="portrait" paperSize="9" scale="82" r:id="rId24"/>
  <headerFooter alignWithMargins="0">
    <oddHeader>&amp;C&amp;A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92"/>
  <sheetViews>
    <sheetView zoomScalePageLayoutView="0" workbookViewId="0" topLeftCell="M1">
      <selection activeCell="P1" sqref="P1:AE1"/>
    </sheetView>
  </sheetViews>
  <sheetFormatPr defaultColWidth="9.140625" defaultRowHeight="12.75"/>
  <cols>
    <col min="1" max="1" width="4.7109375" style="111" customWidth="1"/>
    <col min="2" max="2" width="9.140625" style="111" customWidth="1"/>
    <col min="3" max="3" width="41.57421875" style="111" customWidth="1"/>
    <col min="4" max="4" width="4.421875" style="111" customWidth="1"/>
    <col min="5" max="5" width="11.57421875" style="112" customWidth="1"/>
    <col min="6" max="6" width="2.57421875" style="111" customWidth="1"/>
    <col min="7" max="7" width="10.8515625" style="112" customWidth="1"/>
    <col min="8" max="8" width="12.140625" style="112" customWidth="1"/>
    <col min="9" max="9" width="12.140625" style="111" customWidth="1"/>
    <col min="10" max="10" width="10.8515625" style="113" customWidth="1"/>
    <col min="11" max="11" width="10.421875" style="111" customWidth="1"/>
    <col min="12" max="12" width="12.140625" style="111" customWidth="1"/>
    <col min="13" max="14" width="10.421875" style="111" customWidth="1"/>
    <col min="15" max="16384" width="9.140625" style="111" customWidth="1"/>
  </cols>
  <sheetData>
    <row r="1" spans="16:31" ht="14.25">
      <c r="P1" s="114" t="s">
        <v>122</v>
      </c>
      <c r="Q1" s="114" t="s">
        <v>123</v>
      </c>
      <c r="R1" s="114" t="s">
        <v>124</v>
      </c>
      <c r="S1" s="114" t="s">
        <v>125</v>
      </c>
      <c r="T1" s="114" t="s">
        <v>126</v>
      </c>
      <c r="U1" s="114" t="s">
        <v>25</v>
      </c>
      <c r="V1" s="114" t="s">
        <v>127</v>
      </c>
      <c r="W1" s="114" t="s">
        <v>128</v>
      </c>
      <c r="X1" s="114" t="s">
        <v>129</v>
      </c>
      <c r="Y1" s="114" t="s">
        <v>130</v>
      </c>
      <c r="Z1" s="114" t="s">
        <v>131</v>
      </c>
      <c r="AA1" s="114" t="s">
        <v>132</v>
      </c>
      <c r="AB1" s="114" t="s">
        <v>133</v>
      </c>
      <c r="AC1" s="114" t="s">
        <v>134</v>
      </c>
      <c r="AD1" s="114" t="s">
        <v>135</v>
      </c>
      <c r="AE1" s="114" t="s">
        <v>136</v>
      </c>
    </row>
    <row r="2" spans="16:31" ht="14.25"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4" spans="2:5" ht="14.25">
      <c r="B4" s="111" t="s">
        <v>350</v>
      </c>
      <c r="C4" s="111" t="s">
        <v>351</v>
      </c>
      <c r="E4" s="112" t="s">
        <v>352</v>
      </c>
    </row>
    <row r="6" spans="2:7" ht="15">
      <c r="B6" s="116" t="s">
        <v>20</v>
      </c>
      <c r="C6" s="117" t="s">
        <v>353</v>
      </c>
      <c r="E6" s="118" t="s">
        <v>354</v>
      </c>
      <c r="G6" s="119"/>
    </row>
    <row r="7" spans="2:9" ht="15">
      <c r="B7" s="116" t="s">
        <v>21</v>
      </c>
      <c r="C7" s="120" t="s">
        <v>355</v>
      </c>
      <c r="E7" s="118"/>
      <c r="G7" s="119"/>
      <c r="I7" s="119"/>
    </row>
    <row r="8" spans="2:7" ht="15">
      <c r="B8" s="116" t="s">
        <v>22</v>
      </c>
      <c r="C8" s="121" t="s">
        <v>356</v>
      </c>
      <c r="E8" s="118">
        <v>50</v>
      </c>
      <c r="G8" s="122">
        <v>41183</v>
      </c>
    </row>
    <row r="9" spans="2:7" ht="15">
      <c r="B9" s="116" t="s">
        <v>37</v>
      </c>
      <c r="C9" s="120" t="s">
        <v>357</v>
      </c>
      <c r="E9" s="118">
        <v>50</v>
      </c>
      <c r="G9" s="122">
        <v>41185</v>
      </c>
    </row>
    <row r="10" spans="2:7" ht="15">
      <c r="B10" s="116" t="s">
        <v>38</v>
      </c>
      <c r="C10" s="117" t="s">
        <v>358</v>
      </c>
      <c r="E10" s="118">
        <v>50</v>
      </c>
      <c r="G10" s="122">
        <v>41183</v>
      </c>
    </row>
    <row r="11" spans="2:7" ht="15">
      <c r="B11" s="116" t="s">
        <v>39</v>
      </c>
      <c r="C11" s="120" t="s">
        <v>359</v>
      </c>
      <c r="E11" s="118">
        <v>50</v>
      </c>
      <c r="G11" s="122">
        <v>41183</v>
      </c>
    </row>
    <row r="12" spans="2:7" ht="15">
      <c r="B12" s="116" t="s">
        <v>40</v>
      </c>
      <c r="C12" s="121" t="s">
        <v>360</v>
      </c>
      <c r="E12" s="118">
        <v>50</v>
      </c>
      <c r="G12" s="122">
        <v>41199</v>
      </c>
    </row>
    <row r="13" spans="2:7" ht="15">
      <c r="B13" s="116" t="s">
        <v>41</v>
      </c>
      <c r="C13" s="117" t="s">
        <v>361</v>
      </c>
      <c r="E13" s="118"/>
      <c r="G13" s="119"/>
    </row>
    <row r="14" spans="2:7" ht="15">
      <c r="B14" s="116" t="s">
        <v>42</v>
      </c>
      <c r="C14" s="117" t="s">
        <v>362</v>
      </c>
      <c r="E14" s="118">
        <v>50</v>
      </c>
      <c r="G14" s="122">
        <v>41186</v>
      </c>
    </row>
    <row r="15" spans="2:7" ht="15">
      <c r="B15" s="116" t="s">
        <v>43</v>
      </c>
      <c r="C15" s="117" t="s">
        <v>363</v>
      </c>
      <c r="E15" s="118">
        <v>50</v>
      </c>
      <c r="G15" s="122">
        <v>41200</v>
      </c>
    </row>
    <row r="16" spans="2:7" ht="15">
      <c r="B16" s="116" t="s">
        <v>44</v>
      </c>
      <c r="C16" s="121" t="s">
        <v>364</v>
      </c>
      <c r="E16" s="118">
        <v>50</v>
      </c>
      <c r="G16" s="122">
        <v>41186</v>
      </c>
    </row>
    <row r="17" spans="2:7" ht="15">
      <c r="B17" s="123" t="s">
        <v>98</v>
      </c>
      <c r="C17" s="124" t="s">
        <v>365</v>
      </c>
      <c r="E17" s="118"/>
      <c r="G17" s="119"/>
    </row>
    <row r="18" spans="2:7" ht="15">
      <c r="B18" s="123" t="s">
        <v>99</v>
      </c>
      <c r="C18" s="117" t="s">
        <v>366</v>
      </c>
      <c r="E18" s="118">
        <v>50</v>
      </c>
      <c r="G18" s="122">
        <v>41183</v>
      </c>
    </row>
    <row r="19" spans="2:7" ht="15">
      <c r="B19" s="123" t="s">
        <v>100</v>
      </c>
      <c r="C19" s="124" t="s">
        <v>367</v>
      </c>
      <c r="E19" s="118">
        <v>50</v>
      </c>
      <c r="G19" s="122">
        <v>41186</v>
      </c>
    </row>
    <row r="20" spans="2:7" ht="15">
      <c r="B20" s="123" t="s">
        <v>101</v>
      </c>
      <c r="C20" s="120" t="s">
        <v>368</v>
      </c>
      <c r="E20" s="118">
        <v>50</v>
      </c>
      <c r="G20" s="122">
        <v>41199</v>
      </c>
    </row>
    <row r="21" spans="2:7" ht="15">
      <c r="B21" s="123" t="s">
        <v>102</v>
      </c>
      <c r="C21" s="125" t="s">
        <v>369</v>
      </c>
      <c r="E21" s="118">
        <v>50</v>
      </c>
      <c r="G21" s="122">
        <v>41186</v>
      </c>
    </row>
    <row r="22" spans="2:7" ht="15">
      <c r="B22" s="123" t="s">
        <v>103</v>
      </c>
      <c r="C22" s="124" t="s">
        <v>370</v>
      </c>
      <c r="E22" s="118">
        <v>50</v>
      </c>
      <c r="G22" s="122">
        <v>41186</v>
      </c>
    </row>
    <row r="23" spans="2:7" ht="15">
      <c r="B23" s="123" t="s">
        <v>104</v>
      </c>
      <c r="C23" s="120" t="s">
        <v>371</v>
      </c>
      <c r="E23" s="118">
        <v>50</v>
      </c>
      <c r="G23" s="122">
        <v>41186</v>
      </c>
    </row>
    <row r="24" spans="2:7" ht="15">
      <c r="B24" s="123" t="s">
        <v>105</v>
      </c>
      <c r="C24" s="120" t="s">
        <v>372</v>
      </c>
      <c r="E24" s="118">
        <v>50</v>
      </c>
      <c r="G24" s="122">
        <v>41186</v>
      </c>
    </row>
    <row r="25" spans="2:7" ht="15">
      <c r="B25" s="123" t="s">
        <v>106</v>
      </c>
      <c r="C25" s="117" t="s">
        <v>373</v>
      </c>
      <c r="E25" s="118">
        <v>50</v>
      </c>
      <c r="G25" s="122">
        <v>41186</v>
      </c>
    </row>
    <row r="26" spans="2:7" ht="15">
      <c r="B26" s="123" t="s">
        <v>107</v>
      </c>
      <c r="C26" s="121" t="s">
        <v>374</v>
      </c>
      <c r="E26" s="118">
        <v>50</v>
      </c>
      <c r="G26" s="122">
        <v>41186</v>
      </c>
    </row>
    <row r="27" spans="2:7" ht="15">
      <c r="B27" s="123" t="s">
        <v>108</v>
      </c>
      <c r="C27" s="124" t="s">
        <v>375</v>
      </c>
      <c r="E27" s="118">
        <v>50</v>
      </c>
      <c r="G27" s="122">
        <v>41183</v>
      </c>
    </row>
    <row r="29" ht="14.25">
      <c r="C29" s="103"/>
    </row>
    <row r="30" ht="14.25">
      <c r="C30" s="126"/>
    </row>
    <row r="31" spans="3:5" ht="15">
      <c r="C31" s="127"/>
      <c r="E31" s="128"/>
    </row>
    <row r="33" ht="14.25">
      <c r="K33" s="129"/>
    </row>
    <row r="34" ht="14.25">
      <c r="E34" s="111"/>
    </row>
    <row r="35" ht="14.25">
      <c r="E35" s="130"/>
    </row>
    <row r="36" ht="14.25">
      <c r="E36" s="111"/>
    </row>
    <row r="37" ht="14.25">
      <c r="E37" s="111"/>
    </row>
    <row r="38" ht="14.25">
      <c r="J38" s="131"/>
    </row>
    <row r="39" spans="5:10" ht="14.25">
      <c r="E39" s="132"/>
      <c r="F39" s="133"/>
      <c r="G39" s="119" t="s">
        <v>376</v>
      </c>
      <c r="H39" s="119" t="s">
        <v>377</v>
      </c>
      <c r="I39" s="134"/>
      <c r="J39" s="135"/>
    </row>
    <row r="40" spans="3:10" ht="14.25">
      <c r="C40" s="111" t="s">
        <v>378</v>
      </c>
      <c r="H40" s="112">
        <f>30*15</f>
        <v>450</v>
      </c>
      <c r="I40" s="112"/>
      <c r="J40" s="136"/>
    </row>
    <row r="41" spans="2:10" ht="15" thickBot="1">
      <c r="B41" s="137">
        <v>41184</v>
      </c>
      <c r="C41" s="111" t="s">
        <v>379</v>
      </c>
      <c r="G41" s="112">
        <v>250</v>
      </c>
      <c r="I41" s="119"/>
      <c r="J41" s="113">
        <f>G41-H40</f>
        <v>-200</v>
      </c>
    </row>
    <row r="42" spans="1:10" ht="16.5" thickBot="1" thickTop="1">
      <c r="A42" s="111">
        <v>1</v>
      </c>
      <c r="B42" s="137">
        <v>41185</v>
      </c>
      <c r="C42" s="103" t="s">
        <v>380</v>
      </c>
      <c r="E42" s="119"/>
      <c r="G42" s="138">
        <f>45*8</f>
        <v>360</v>
      </c>
      <c r="H42" s="139"/>
      <c r="I42" s="140"/>
      <c r="J42" s="141"/>
    </row>
    <row r="43" spans="2:9" ht="15.75" thickBot="1" thickTop="1">
      <c r="B43" s="137"/>
      <c r="C43" s="103" t="s">
        <v>381</v>
      </c>
      <c r="E43" s="119"/>
      <c r="G43" s="139"/>
      <c r="H43" s="139">
        <v>15</v>
      </c>
      <c r="I43" s="140"/>
    </row>
    <row r="44" spans="1:9" ht="15.75" thickBot="1" thickTop="1">
      <c r="A44" s="111">
        <v>2</v>
      </c>
      <c r="B44" s="137"/>
      <c r="C44" s="103" t="s">
        <v>382</v>
      </c>
      <c r="E44" s="119"/>
      <c r="G44" s="139">
        <v>50</v>
      </c>
      <c r="H44" s="139"/>
      <c r="I44" s="140"/>
    </row>
    <row r="45" spans="1:10" ht="15.75" thickBot="1" thickTop="1">
      <c r="A45" s="111">
        <v>3</v>
      </c>
      <c r="B45" s="137"/>
      <c r="C45" s="103" t="s">
        <v>383</v>
      </c>
      <c r="E45" s="119"/>
      <c r="G45" s="139"/>
      <c r="H45" s="139">
        <f>24*1.9*3</f>
        <v>136.79999999999998</v>
      </c>
      <c r="I45" s="140"/>
      <c r="J45" s="113">
        <f>G42+G44-H43-H45</f>
        <v>258.20000000000005</v>
      </c>
    </row>
    <row r="46" spans="1:11" ht="15.75" thickBot="1" thickTop="1">
      <c r="A46" s="111">
        <v>4</v>
      </c>
      <c r="B46" s="137">
        <v>41186</v>
      </c>
      <c r="C46" s="103" t="s">
        <v>384</v>
      </c>
      <c r="E46" s="119"/>
      <c r="G46" s="139">
        <v>450</v>
      </c>
      <c r="H46" s="139"/>
      <c r="I46" s="140"/>
      <c r="K46" s="129"/>
    </row>
    <row r="47" spans="1:9" ht="15.75" thickBot="1" thickTop="1">
      <c r="A47" s="111">
        <v>5</v>
      </c>
      <c r="B47" s="137"/>
      <c r="C47" s="103" t="s">
        <v>385</v>
      </c>
      <c r="E47" s="119"/>
      <c r="G47" s="139"/>
      <c r="H47" s="139">
        <v>40</v>
      </c>
      <c r="I47" s="140"/>
    </row>
    <row r="48" spans="1:10" ht="16.5" thickBot="1" thickTop="1">
      <c r="A48" s="111">
        <v>6</v>
      </c>
      <c r="B48" s="137"/>
      <c r="C48" s="103" t="s">
        <v>386</v>
      </c>
      <c r="E48" s="119"/>
      <c r="G48" s="138">
        <f>14*45</f>
        <v>630</v>
      </c>
      <c r="H48" s="139"/>
      <c r="I48" s="140"/>
      <c r="J48" s="141"/>
    </row>
    <row r="49" spans="1:9" ht="15.75" thickBot="1" thickTop="1">
      <c r="A49" s="111">
        <v>7</v>
      </c>
      <c r="B49" s="137"/>
      <c r="C49" s="103" t="s">
        <v>383</v>
      </c>
      <c r="E49" s="119"/>
      <c r="G49" s="139"/>
      <c r="H49" s="139">
        <v>239.4</v>
      </c>
      <c r="I49" s="140"/>
    </row>
    <row r="50" spans="1:10" ht="15.75" thickBot="1" thickTop="1">
      <c r="A50" s="111">
        <v>8</v>
      </c>
      <c r="B50" s="137"/>
      <c r="C50" s="103" t="s">
        <v>387</v>
      </c>
      <c r="E50" s="119"/>
      <c r="G50" s="139"/>
      <c r="H50" s="139">
        <v>9</v>
      </c>
      <c r="I50" s="140"/>
      <c r="J50" s="141">
        <f>G46+G48-H47-H49-H50</f>
        <v>791.6</v>
      </c>
    </row>
    <row r="51" spans="1:17" ht="15.75" thickBot="1" thickTop="1">
      <c r="A51" s="111">
        <v>9</v>
      </c>
      <c r="B51" s="137"/>
      <c r="C51" s="103"/>
      <c r="E51" s="119"/>
      <c r="G51" s="142"/>
      <c r="H51" s="142"/>
      <c r="I51" s="143"/>
      <c r="J51" s="144"/>
      <c r="K51" s="109"/>
      <c r="L51" s="109"/>
      <c r="M51" s="109"/>
      <c r="N51" s="109"/>
      <c r="O51" s="109"/>
      <c r="P51" s="109"/>
      <c r="Q51" s="109"/>
    </row>
    <row r="52" spans="1:17" ht="16.5" thickBot="1" thickTop="1">
      <c r="A52" s="111">
        <v>10</v>
      </c>
      <c r="B52" s="137">
        <v>41192</v>
      </c>
      <c r="C52" s="103" t="s">
        <v>380</v>
      </c>
      <c r="E52" s="119"/>
      <c r="G52" s="138">
        <f>45*8</f>
        <v>360</v>
      </c>
      <c r="H52" s="139"/>
      <c r="I52" s="143"/>
      <c r="J52" s="144"/>
      <c r="K52" s="145"/>
      <c r="L52" s="145"/>
      <c r="M52" s="109"/>
      <c r="N52" s="109"/>
      <c r="O52" s="109"/>
      <c r="P52" s="109"/>
      <c r="Q52" s="109"/>
    </row>
    <row r="53" spans="1:17" ht="15.75" thickBot="1" thickTop="1">
      <c r="A53" s="111">
        <v>11</v>
      </c>
      <c r="B53" s="137"/>
      <c r="C53" s="103" t="s">
        <v>388</v>
      </c>
      <c r="E53" s="119"/>
      <c r="G53" s="139"/>
      <c r="H53" s="139">
        <v>40</v>
      </c>
      <c r="I53" s="143"/>
      <c r="J53" s="144"/>
      <c r="K53" s="906"/>
      <c r="L53" s="906"/>
      <c r="M53" s="906"/>
      <c r="N53" s="906"/>
      <c r="O53" s="906"/>
      <c r="P53" s="906"/>
      <c r="Q53" s="109"/>
    </row>
    <row r="54" spans="1:17" ht="15.75" thickBot="1" thickTop="1">
      <c r="A54" s="111">
        <v>12</v>
      </c>
      <c r="B54" s="137"/>
      <c r="C54" s="103" t="s">
        <v>383</v>
      </c>
      <c r="E54" s="119"/>
      <c r="G54" s="139"/>
      <c r="H54" s="139">
        <f>24*1.9*3</f>
        <v>136.79999999999998</v>
      </c>
      <c r="I54" s="143"/>
      <c r="J54" s="144">
        <f>G52-H53-H54</f>
        <v>183.20000000000002</v>
      </c>
      <c r="K54" s="109"/>
      <c r="L54" s="109"/>
      <c r="M54" s="109"/>
      <c r="N54" s="109"/>
      <c r="O54" s="109"/>
      <c r="P54" s="109"/>
      <c r="Q54" s="109"/>
    </row>
    <row r="55" spans="1:17" ht="15.75" thickBot="1" thickTop="1">
      <c r="A55" s="111">
        <v>13</v>
      </c>
      <c r="B55" s="137">
        <v>41193</v>
      </c>
      <c r="C55" s="103" t="s">
        <v>389</v>
      </c>
      <c r="E55" s="119"/>
      <c r="G55" s="139">
        <f>14*45</f>
        <v>630</v>
      </c>
      <c r="H55" s="139"/>
      <c r="I55" s="143"/>
      <c r="J55" s="144"/>
      <c r="K55" s="109"/>
      <c r="L55" s="109"/>
      <c r="M55" s="109"/>
      <c r="N55" s="109"/>
      <c r="O55" s="109"/>
      <c r="P55" s="109"/>
      <c r="Q55" s="109"/>
    </row>
    <row r="56" spans="1:17" ht="15" thickTop="1">
      <c r="A56" s="111">
        <v>14</v>
      </c>
      <c r="B56" s="137"/>
      <c r="C56" s="103" t="s">
        <v>390</v>
      </c>
      <c r="E56" s="119"/>
      <c r="G56" s="146"/>
      <c r="H56" s="146">
        <v>50</v>
      </c>
      <c r="I56" s="147"/>
      <c r="J56" s="144"/>
      <c r="K56" s="109"/>
      <c r="L56" s="109"/>
      <c r="M56" s="109"/>
      <c r="N56" s="109"/>
      <c r="O56" s="109"/>
      <c r="P56" s="109"/>
      <c r="Q56" s="109"/>
    </row>
    <row r="57" spans="1:17" ht="14.25">
      <c r="A57" s="111">
        <v>15</v>
      </c>
      <c r="B57" s="137"/>
      <c r="C57" s="103" t="s">
        <v>391</v>
      </c>
      <c r="E57" s="119"/>
      <c r="G57" s="118"/>
      <c r="H57" s="118">
        <v>45</v>
      </c>
      <c r="I57" s="147"/>
      <c r="J57" s="144"/>
      <c r="K57" s="109"/>
      <c r="L57" s="109"/>
      <c r="M57" s="109"/>
      <c r="N57" s="109"/>
      <c r="O57" s="109"/>
      <c r="P57" s="109"/>
      <c r="Q57" s="109"/>
    </row>
    <row r="58" spans="1:17" ht="15">
      <c r="A58" s="111">
        <v>16</v>
      </c>
      <c r="C58" s="103" t="s">
        <v>383</v>
      </c>
      <c r="E58" s="119"/>
      <c r="G58" s="148"/>
      <c r="H58" s="118">
        <v>239.4</v>
      </c>
      <c r="I58" s="147"/>
      <c r="J58" s="149">
        <f>G55-H56-H57-H58</f>
        <v>295.6</v>
      </c>
      <c r="K58" s="150"/>
      <c r="L58" s="106"/>
      <c r="M58" s="106"/>
      <c r="N58" s="106"/>
      <c r="O58" s="106"/>
      <c r="P58" s="109"/>
      <c r="Q58" s="109"/>
    </row>
    <row r="59" spans="1:17" ht="14.25">
      <c r="A59" s="111">
        <v>17</v>
      </c>
      <c r="C59" s="103" t="s">
        <v>387</v>
      </c>
      <c r="E59" s="119"/>
      <c r="G59" s="118"/>
      <c r="H59" s="118">
        <v>9</v>
      </c>
      <c r="I59" s="147"/>
      <c r="J59" s="144"/>
      <c r="K59" s="109"/>
      <c r="L59" s="109"/>
      <c r="M59" s="109"/>
      <c r="N59" s="109"/>
      <c r="O59" s="109"/>
      <c r="P59" s="109"/>
      <c r="Q59" s="109"/>
    </row>
    <row r="60" spans="3:17" ht="14.25">
      <c r="C60" s="103"/>
      <c r="E60" s="119"/>
      <c r="G60" s="118"/>
      <c r="H60" s="118"/>
      <c r="I60" s="147"/>
      <c r="J60" s="149"/>
      <c r="K60" s="905"/>
      <c r="L60" s="904"/>
      <c r="M60" s="904"/>
      <c r="N60" s="904"/>
      <c r="O60" s="904"/>
      <c r="P60" s="109"/>
      <c r="Q60" s="109"/>
    </row>
    <row r="61" spans="1:17" ht="14.25">
      <c r="A61" s="111">
        <v>18</v>
      </c>
      <c r="B61" s="137">
        <v>41199</v>
      </c>
      <c r="C61" t="s">
        <v>392</v>
      </c>
      <c r="E61" s="119"/>
      <c r="G61" s="118">
        <v>100</v>
      </c>
      <c r="H61" s="118"/>
      <c r="I61" s="147"/>
      <c r="J61" s="144"/>
      <c r="K61" s="904"/>
      <c r="L61" s="904"/>
      <c r="M61" s="904"/>
      <c r="N61" s="904"/>
      <c r="O61" s="904"/>
      <c r="P61" s="904"/>
      <c r="Q61" s="904"/>
    </row>
    <row r="62" spans="1:17" ht="14.25">
      <c r="A62" s="111">
        <v>19</v>
      </c>
      <c r="C62" t="s">
        <v>393</v>
      </c>
      <c r="E62" s="119"/>
      <c r="G62" s="118"/>
      <c r="H62" s="118">
        <v>40</v>
      </c>
      <c r="I62" s="147"/>
      <c r="J62" s="144"/>
      <c r="K62" s="109"/>
      <c r="L62" s="109"/>
      <c r="M62" s="109"/>
      <c r="N62" s="109"/>
      <c r="O62" s="109"/>
      <c r="P62" s="109"/>
      <c r="Q62" s="109"/>
    </row>
    <row r="63" spans="1:17" ht="15" thickBot="1">
      <c r="A63" s="111">
        <v>20</v>
      </c>
      <c r="C63" t="s">
        <v>394</v>
      </c>
      <c r="E63" s="119"/>
      <c r="G63" s="118"/>
      <c r="H63" s="118">
        <v>10</v>
      </c>
      <c r="I63" s="147"/>
      <c r="J63" s="144"/>
      <c r="K63" s="109"/>
      <c r="L63" s="109"/>
      <c r="M63" s="109"/>
      <c r="N63" s="109"/>
      <c r="O63" s="109"/>
      <c r="P63" s="109"/>
      <c r="Q63" s="109"/>
    </row>
    <row r="64" spans="1:17" ht="16.5" thickBot="1" thickTop="1">
      <c r="A64" s="111">
        <v>21</v>
      </c>
      <c r="B64" s="137"/>
      <c r="C64" t="s">
        <v>395</v>
      </c>
      <c r="E64" s="119"/>
      <c r="G64" s="138">
        <f>45*8</f>
        <v>360</v>
      </c>
      <c r="H64" s="118"/>
      <c r="I64" s="147"/>
      <c r="J64" s="144"/>
      <c r="K64" s="109"/>
      <c r="L64" s="109"/>
      <c r="M64" s="109"/>
      <c r="N64" s="109"/>
      <c r="O64" s="109"/>
      <c r="P64" s="109"/>
      <c r="Q64" s="109"/>
    </row>
    <row r="65" spans="1:17" ht="15.75" thickBot="1" thickTop="1">
      <c r="A65" s="111">
        <v>22</v>
      </c>
      <c r="B65" s="137"/>
      <c r="C65" t="s">
        <v>396</v>
      </c>
      <c r="E65" s="119"/>
      <c r="G65" s="118"/>
      <c r="H65" s="139">
        <f>24*1.9*3</f>
        <v>136.79999999999998</v>
      </c>
      <c r="I65" s="147"/>
      <c r="J65" s="144"/>
      <c r="K65" s="109"/>
      <c r="L65" s="109"/>
      <c r="M65" s="109"/>
      <c r="N65" s="109"/>
      <c r="O65" s="109"/>
      <c r="P65" s="109"/>
      <c r="Q65" s="109"/>
    </row>
    <row r="66" spans="1:17" ht="15" thickTop="1">
      <c r="A66" s="111">
        <v>23</v>
      </c>
      <c r="C66" t="s">
        <v>397</v>
      </c>
      <c r="E66" s="119"/>
      <c r="G66" s="118"/>
      <c r="H66" s="118"/>
      <c r="I66" s="147"/>
      <c r="J66" s="144">
        <f>G64-H65+G61-H62-H63-H66</f>
        <v>273.20000000000005</v>
      </c>
      <c r="K66" s="109" t="s">
        <v>398</v>
      </c>
      <c r="L66" s="109" t="s">
        <v>399</v>
      </c>
      <c r="M66" s="129">
        <f>G61+G64-H62-H63-H65-45</f>
        <v>228.20000000000005</v>
      </c>
      <c r="N66" s="151" t="s">
        <v>400</v>
      </c>
      <c r="O66" s="109"/>
      <c r="P66" s="109"/>
      <c r="Q66" s="109"/>
    </row>
    <row r="67" spans="1:17" ht="14.25">
      <c r="A67" s="111">
        <v>24</v>
      </c>
      <c r="C67" t="s">
        <v>401</v>
      </c>
      <c r="E67" s="119"/>
      <c r="G67" s="118"/>
      <c r="H67" s="118"/>
      <c r="I67" s="147"/>
      <c r="J67" s="144"/>
      <c r="K67" s="109"/>
      <c r="L67" s="109"/>
      <c r="M67" s="109"/>
      <c r="N67" s="109"/>
      <c r="O67" s="109"/>
      <c r="P67" s="109"/>
      <c r="Q67" s="109"/>
    </row>
    <row r="68" spans="1:17" ht="15.75" thickBot="1">
      <c r="A68" s="111">
        <v>25</v>
      </c>
      <c r="B68" s="137">
        <v>41200</v>
      </c>
      <c r="C68" s="103" t="s">
        <v>402</v>
      </c>
      <c r="E68" s="119"/>
      <c r="G68" s="148">
        <v>50</v>
      </c>
      <c r="H68" s="118"/>
      <c r="I68" s="147"/>
      <c r="J68" s="149"/>
      <c r="K68" s="109"/>
      <c r="L68" s="109"/>
      <c r="M68" s="109"/>
      <c r="N68" s="109"/>
      <c r="O68" s="109"/>
      <c r="P68" s="109"/>
      <c r="Q68" s="109"/>
    </row>
    <row r="69" spans="1:17" ht="15.75" thickBot="1" thickTop="1">
      <c r="A69" s="111">
        <v>26</v>
      </c>
      <c r="B69" s="137"/>
      <c r="C69" s="103" t="s">
        <v>389</v>
      </c>
      <c r="E69" s="119"/>
      <c r="G69" s="139">
        <f>14*45</f>
        <v>630</v>
      </c>
      <c r="H69" s="118"/>
      <c r="I69" s="147"/>
      <c r="J69" s="144"/>
      <c r="K69" s="109"/>
      <c r="L69" s="109"/>
      <c r="M69" s="109"/>
      <c r="N69" s="109"/>
      <c r="O69" s="109"/>
      <c r="P69" s="109"/>
      <c r="Q69" s="109"/>
    </row>
    <row r="70" spans="1:17" ht="15" thickTop="1">
      <c r="A70" s="111">
        <v>27</v>
      </c>
      <c r="C70" s="103" t="s">
        <v>403</v>
      </c>
      <c r="E70" s="119"/>
      <c r="G70" s="118"/>
      <c r="H70" s="118">
        <v>30</v>
      </c>
      <c r="I70" s="147"/>
      <c r="J70" s="144"/>
      <c r="K70" s="109"/>
      <c r="L70" s="109"/>
      <c r="M70" s="109"/>
      <c r="N70" s="109"/>
      <c r="O70" s="109"/>
      <c r="P70" s="109"/>
      <c r="Q70" s="109"/>
    </row>
    <row r="71" spans="1:17" ht="15">
      <c r="A71" s="111">
        <v>28</v>
      </c>
      <c r="B71" s="137"/>
      <c r="C71" s="103" t="s">
        <v>383</v>
      </c>
      <c r="E71" s="119"/>
      <c r="G71" s="148"/>
      <c r="H71" s="118">
        <v>239.4</v>
      </c>
      <c r="I71" s="147"/>
      <c r="J71" s="144"/>
      <c r="K71" s="109"/>
      <c r="L71" s="109"/>
      <c r="M71" s="109"/>
      <c r="N71" s="109"/>
      <c r="O71" s="109"/>
      <c r="P71" s="109"/>
      <c r="Q71" s="109"/>
    </row>
    <row r="72" spans="1:17" ht="14.25">
      <c r="A72" s="111">
        <v>29</v>
      </c>
      <c r="C72" s="103" t="s">
        <v>404</v>
      </c>
      <c r="E72" s="119"/>
      <c r="G72" s="118"/>
      <c r="H72" s="118">
        <v>40</v>
      </c>
      <c r="I72" s="147"/>
      <c r="J72" s="144"/>
      <c r="K72" s="109"/>
      <c r="L72" s="109"/>
      <c r="M72" s="109"/>
      <c r="N72" s="109"/>
      <c r="O72" s="109"/>
      <c r="P72" s="109"/>
      <c r="Q72" s="109"/>
    </row>
    <row r="73" spans="1:17" ht="14.25">
      <c r="A73" s="111">
        <v>30</v>
      </c>
      <c r="C73" s="103" t="s">
        <v>387</v>
      </c>
      <c r="E73" s="119"/>
      <c r="G73" s="118"/>
      <c r="H73" s="118">
        <v>9</v>
      </c>
      <c r="I73" s="147"/>
      <c r="J73" s="144">
        <f>G68+G69-H70-H71-H72-H73</f>
        <v>361.6</v>
      </c>
      <c r="K73" s="109"/>
      <c r="L73" s="109"/>
      <c r="M73" s="109"/>
      <c r="N73" s="109"/>
      <c r="O73" s="109"/>
      <c r="P73" s="109"/>
      <c r="Q73" s="109"/>
    </row>
    <row r="74" spans="1:17" ht="15">
      <c r="A74" s="111">
        <v>31</v>
      </c>
      <c r="B74" s="137">
        <v>41220</v>
      </c>
      <c r="C74" s="103" t="s">
        <v>405</v>
      </c>
      <c r="E74" s="119"/>
      <c r="G74" s="148">
        <f>8*45</f>
        <v>360</v>
      </c>
      <c r="H74" s="118"/>
      <c r="I74" s="147"/>
      <c r="J74" s="149"/>
      <c r="K74" s="109"/>
      <c r="L74" s="109"/>
      <c r="M74" s="109"/>
      <c r="N74" s="109"/>
      <c r="O74" s="109"/>
      <c r="P74" s="109"/>
      <c r="Q74" s="109"/>
    </row>
    <row r="75" spans="1:17" ht="14.25">
      <c r="A75" s="111">
        <v>32</v>
      </c>
      <c r="C75" s="103" t="s">
        <v>406</v>
      </c>
      <c r="E75" s="119"/>
      <c r="G75" s="118"/>
      <c r="H75" s="118">
        <v>20</v>
      </c>
      <c r="I75" s="147"/>
      <c r="J75" s="149"/>
      <c r="K75" s="907"/>
      <c r="L75" s="908"/>
      <c r="M75" s="908"/>
      <c r="N75" s="908"/>
      <c r="O75" s="908"/>
      <c r="P75" s="109"/>
      <c r="Q75" s="109"/>
    </row>
    <row r="76" spans="1:17" ht="14.25">
      <c r="A76" s="111">
        <v>33</v>
      </c>
      <c r="C76" s="103" t="s">
        <v>407</v>
      </c>
      <c r="E76" s="119"/>
      <c r="G76" s="118"/>
      <c r="H76" s="118">
        <v>134.9</v>
      </c>
      <c r="I76" s="147"/>
      <c r="J76" s="144"/>
      <c r="K76" s="904"/>
      <c r="L76" s="904"/>
      <c r="M76" s="904"/>
      <c r="N76" s="904"/>
      <c r="O76" s="904"/>
      <c r="P76" s="904"/>
      <c r="Q76" s="904"/>
    </row>
    <row r="77" spans="1:17" ht="14.25">
      <c r="A77" s="111">
        <v>34</v>
      </c>
      <c r="B77" s="137"/>
      <c r="C77" s="103"/>
      <c r="E77" s="119"/>
      <c r="G77" s="118"/>
      <c r="H77" s="118"/>
      <c r="I77" s="147"/>
      <c r="J77" s="144">
        <f>G74-H75-H76</f>
        <v>205.1</v>
      </c>
      <c r="K77" s="109" t="s">
        <v>398</v>
      </c>
      <c r="L77" s="109" t="s">
        <v>399</v>
      </c>
      <c r="M77" s="129">
        <v>190.1</v>
      </c>
      <c r="N77" s="109"/>
      <c r="O77" s="109"/>
      <c r="P77" s="109"/>
      <c r="Q77" s="109"/>
    </row>
    <row r="78" spans="1:17" ht="14.25">
      <c r="A78" s="111">
        <v>35</v>
      </c>
      <c r="B78" s="137">
        <v>41221</v>
      </c>
      <c r="C78" s="103" t="s">
        <v>408</v>
      </c>
      <c r="E78" s="119"/>
      <c r="G78" s="118">
        <f>14*45</f>
        <v>630</v>
      </c>
      <c r="H78" s="118"/>
      <c r="I78" s="147"/>
      <c r="J78" s="144"/>
      <c r="K78" s="109"/>
      <c r="L78" s="109"/>
      <c r="M78" s="109"/>
      <c r="N78" s="109"/>
      <c r="O78" s="109"/>
      <c r="P78" s="109"/>
      <c r="Q78" s="109"/>
    </row>
    <row r="79" spans="1:17" ht="14.25">
      <c r="A79" s="111">
        <v>36</v>
      </c>
      <c r="C79" s="103" t="s">
        <v>409</v>
      </c>
      <c r="E79" s="119"/>
      <c r="G79" s="118"/>
      <c r="H79" s="118"/>
      <c r="I79" s="147"/>
      <c r="J79" s="144"/>
      <c r="K79" s="109"/>
      <c r="L79" s="109"/>
      <c r="M79" s="109"/>
      <c r="N79" s="109"/>
      <c r="O79" s="109"/>
      <c r="P79" s="109"/>
      <c r="Q79" s="109"/>
    </row>
    <row r="80" spans="1:17" ht="14.25">
      <c r="A80" s="111">
        <v>37</v>
      </c>
      <c r="C80" s="103" t="s">
        <v>410</v>
      </c>
      <c r="E80" s="119"/>
      <c r="G80" s="118"/>
      <c r="H80" s="118">
        <v>60</v>
      </c>
      <c r="I80" s="147"/>
      <c r="J80" s="144"/>
      <c r="K80" s="109"/>
      <c r="L80" s="109"/>
      <c r="M80" s="109"/>
      <c r="N80" s="109"/>
      <c r="O80" s="109"/>
      <c r="P80" s="109"/>
      <c r="Q80" s="109"/>
    </row>
    <row r="81" spans="1:17" ht="15">
      <c r="A81" s="111">
        <v>38</v>
      </c>
      <c r="C81" s="103" t="s">
        <v>411</v>
      </c>
      <c r="E81" s="119"/>
      <c r="G81" s="148"/>
      <c r="H81" s="118">
        <v>15</v>
      </c>
      <c r="I81" s="147"/>
      <c r="J81" s="152"/>
      <c r="K81" s="109"/>
      <c r="L81" s="109"/>
      <c r="M81" s="109"/>
      <c r="N81" s="109"/>
      <c r="O81" s="109"/>
      <c r="P81" s="109"/>
      <c r="Q81" s="109"/>
    </row>
    <row r="82" spans="1:17" ht="14.25">
      <c r="A82" s="111">
        <v>39</v>
      </c>
      <c r="C82" s="103" t="s">
        <v>412</v>
      </c>
      <c r="E82" s="119"/>
      <c r="G82" s="118"/>
      <c r="H82" s="118">
        <f>14*3*3*1.9</f>
        <v>239.39999999999998</v>
      </c>
      <c r="I82" s="147"/>
      <c r="J82" s="149"/>
      <c r="K82" s="905"/>
      <c r="L82" s="904"/>
      <c r="M82" s="904"/>
      <c r="N82" s="904"/>
      <c r="O82" s="904"/>
      <c r="P82" s="109"/>
      <c r="Q82" s="109"/>
    </row>
    <row r="83" spans="1:17" ht="14.25">
      <c r="A83" s="111">
        <v>40</v>
      </c>
      <c r="C83" s="103" t="s">
        <v>387</v>
      </c>
      <c r="E83" s="119"/>
      <c r="G83" s="118"/>
      <c r="H83" s="118">
        <v>9</v>
      </c>
      <c r="I83" s="147"/>
      <c r="J83" s="144">
        <f>G78-H80-H81-H82-H83</f>
        <v>306.6</v>
      </c>
      <c r="K83" s="904"/>
      <c r="L83" s="904"/>
      <c r="M83" s="904"/>
      <c r="N83" s="904"/>
      <c r="O83" s="904"/>
      <c r="P83" s="904"/>
      <c r="Q83" s="904"/>
    </row>
    <row r="84" spans="1:17" ht="14.25">
      <c r="A84" s="111">
        <v>42</v>
      </c>
      <c r="B84" s="137"/>
      <c r="C84" s="103"/>
      <c r="E84" s="119"/>
      <c r="G84" s="118"/>
      <c r="H84" s="118"/>
      <c r="I84" s="147"/>
      <c r="J84" s="144"/>
      <c r="K84" s="109"/>
      <c r="L84" s="109"/>
      <c r="M84" s="109"/>
      <c r="N84" s="109"/>
      <c r="O84" s="109"/>
      <c r="P84" s="109"/>
      <c r="Q84" s="109"/>
    </row>
    <row r="85" spans="1:17" ht="14.25">
      <c r="A85" s="111">
        <v>43</v>
      </c>
      <c r="B85" s="137">
        <v>41228</v>
      </c>
      <c r="C85" s="103" t="s">
        <v>413</v>
      </c>
      <c r="E85" s="119"/>
      <c r="G85" s="118">
        <f>19*45</f>
        <v>855</v>
      </c>
      <c r="H85" s="118"/>
      <c r="I85" s="147"/>
      <c r="J85" s="144"/>
      <c r="K85" s="109"/>
      <c r="L85" s="109"/>
      <c r="M85" s="109"/>
      <c r="N85" s="109"/>
      <c r="O85" s="109"/>
      <c r="P85" s="109"/>
      <c r="Q85" s="109"/>
    </row>
    <row r="86" spans="1:17" ht="14.25">
      <c r="A86" s="111">
        <v>44</v>
      </c>
      <c r="C86" s="103" t="s">
        <v>414</v>
      </c>
      <c r="E86" s="119"/>
      <c r="G86" s="118"/>
      <c r="H86" s="118">
        <v>80</v>
      </c>
      <c r="I86" s="147"/>
      <c r="J86" s="144"/>
      <c r="K86" s="109"/>
      <c r="L86" s="109"/>
      <c r="M86" s="109"/>
      <c r="N86" s="109"/>
      <c r="O86" s="109"/>
      <c r="P86" s="109"/>
      <c r="Q86" s="109"/>
    </row>
    <row r="87" spans="1:17" ht="15">
      <c r="A87" s="111">
        <v>45</v>
      </c>
      <c r="C87" s="103" t="s">
        <v>415</v>
      </c>
      <c r="E87" s="119"/>
      <c r="G87" s="148"/>
      <c r="H87" s="118"/>
      <c r="I87" s="147"/>
      <c r="J87" s="149"/>
      <c r="K87" s="109"/>
      <c r="L87" s="109"/>
      <c r="M87" s="109"/>
      <c r="N87" s="109"/>
      <c r="O87" s="109"/>
      <c r="P87" s="109"/>
      <c r="Q87" s="109"/>
    </row>
    <row r="88" spans="1:17" ht="12.75" customHeight="1">
      <c r="A88" s="111">
        <v>46</v>
      </c>
      <c r="C88" s="103"/>
      <c r="E88" s="119"/>
      <c r="G88" s="118"/>
      <c r="H88" s="118"/>
      <c r="I88" s="147"/>
      <c r="J88" s="144"/>
      <c r="K88" s="109"/>
      <c r="L88" s="109"/>
      <c r="M88" s="109"/>
      <c r="N88" s="109"/>
      <c r="O88" s="109"/>
      <c r="P88" s="109"/>
      <c r="Q88" s="109"/>
    </row>
    <row r="89" spans="1:9" ht="14.25">
      <c r="A89" s="111">
        <v>47</v>
      </c>
      <c r="B89" s="137">
        <v>41228</v>
      </c>
      <c r="C89" s="103" t="s">
        <v>416</v>
      </c>
      <c r="E89" s="119"/>
      <c r="G89" s="119"/>
      <c r="H89" s="119">
        <f>(20*3*3*1.9)-1.9*3</f>
        <v>336.3</v>
      </c>
      <c r="I89" s="130"/>
    </row>
    <row r="90" spans="1:10" ht="14.25">
      <c r="A90" s="111">
        <v>48</v>
      </c>
      <c r="C90" s="103" t="s">
        <v>387</v>
      </c>
      <c r="E90" s="119"/>
      <c r="G90" s="119"/>
      <c r="H90" s="119">
        <v>9</v>
      </c>
      <c r="I90" s="130"/>
      <c r="J90" s="113">
        <f>G85-H86-H87-H88-H89-H90</f>
        <v>429.7</v>
      </c>
    </row>
    <row r="91" spans="1:9" ht="14.25">
      <c r="A91" s="111">
        <v>49</v>
      </c>
      <c r="C91" s="103"/>
      <c r="E91" s="119"/>
      <c r="G91" s="118"/>
      <c r="H91" s="119"/>
      <c r="I91" s="130"/>
    </row>
    <row r="92" spans="1:10" ht="15">
      <c r="A92" s="111">
        <v>50</v>
      </c>
      <c r="B92" s="137">
        <v>41234</v>
      </c>
      <c r="C92" s="103" t="s">
        <v>417</v>
      </c>
      <c r="E92" s="119"/>
      <c r="G92" s="148">
        <f>45*8</f>
        <v>360</v>
      </c>
      <c r="H92" s="119"/>
      <c r="I92" s="130"/>
      <c r="J92" s="141"/>
    </row>
    <row r="93" spans="1:9" ht="14.25">
      <c r="A93" s="111">
        <v>51</v>
      </c>
      <c r="C93" s="153" t="s">
        <v>418</v>
      </c>
      <c r="E93" s="119"/>
      <c r="G93" s="118"/>
      <c r="H93" s="119">
        <v>20</v>
      </c>
      <c r="I93" s="130"/>
    </row>
    <row r="94" spans="1:10" ht="14.25">
      <c r="A94" s="111">
        <v>53</v>
      </c>
      <c r="B94" s="137"/>
      <c r="C94" s="103" t="s">
        <v>383</v>
      </c>
      <c r="E94" s="119"/>
      <c r="G94" s="118"/>
      <c r="H94" s="119">
        <v>131.1</v>
      </c>
      <c r="I94" s="130"/>
      <c r="J94" s="113">
        <f>G92-H93-H94</f>
        <v>208.9</v>
      </c>
    </row>
    <row r="95" spans="1:9" ht="14.25">
      <c r="A95" s="111">
        <v>52</v>
      </c>
      <c r="B95" s="137">
        <v>41234</v>
      </c>
      <c r="C95" s="103" t="s">
        <v>419</v>
      </c>
      <c r="E95" s="119"/>
      <c r="G95" s="118">
        <f>15*45</f>
        <v>675</v>
      </c>
      <c r="H95" s="119"/>
      <c r="I95" s="130"/>
    </row>
    <row r="96" spans="2:9" ht="14.25">
      <c r="B96" s="137"/>
      <c r="C96" s="103" t="s">
        <v>420</v>
      </c>
      <c r="E96" s="119"/>
      <c r="G96" s="118">
        <v>50</v>
      </c>
      <c r="H96" s="119"/>
      <c r="I96" s="130"/>
    </row>
    <row r="97" spans="1:9" ht="14.25">
      <c r="A97" s="111">
        <v>54</v>
      </c>
      <c r="C97" s="153" t="s">
        <v>421</v>
      </c>
      <c r="E97" s="119"/>
      <c r="G97" s="118"/>
      <c r="H97" s="119">
        <v>70</v>
      </c>
      <c r="I97" s="130"/>
    </row>
    <row r="98" spans="1:9" ht="14.25">
      <c r="A98" s="111">
        <v>55</v>
      </c>
      <c r="B98" s="137"/>
      <c r="C98" s="103" t="s">
        <v>383</v>
      </c>
      <c r="E98" s="119"/>
      <c r="G98" s="118"/>
      <c r="H98" s="119">
        <v>235</v>
      </c>
      <c r="I98" s="130"/>
    </row>
    <row r="99" spans="1:10" ht="15">
      <c r="A99" s="111">
        <v>56</v>
      </c>
      <c r="C99" s="103" t="s">
        <v>387</v>
      </c>
      <c r="E99" s="119"/>
      <c r="G99" s="154"/>
      <c r="H99" s="119">
        <v>9</v>
      </c>
      <c r="I99" s="130"/>
      <c r="J99" s="141">
        <f>G95-H97-H98-H99+G96</f>
        <v>411</v>
      </c>
    </row>
    <row r="100" spans="1:9" ht="14.25">
      <c r="A100" s="111">
        <v>57</v>
      </c>
      <c r="B100" s="137">
        <v>41241</v>
      </c>
      <c r="C100" s="103" t="s">
        <v>422</v>
      </c>
      <c r="E100" s="119"/>
      <c r="G100" s="119">
        <f>9*45</f>
        <v>405</v>
      </c>
      <c r="H100" s="119"/>
      <c r="I100" s="130"/>
    </row>
    <row r="101" spans="1:15" ht="14.25">
      <c r="A101" s="111">
        <v>58</v>
      </c>
      <c r="B101" s="137"/>
      <c r="C101" s="103" t="s">
        <v>423</v>
      </c>
      <c r="E101" s="119"/>
      <c r="G101" s="118"/>
      <c r="H101" s="155">
        <v>10</v>
      </c>
      <c r="I101" s="130"/>
      <c r="J101" s="141"/>
      <c r="K101" s="909"/>
      <c r="L101" s="910"/>
      <c r="M101" s="910"/>
      <c r="N101" s="910"/>
      <c r="O101" s="910"/>
    </row>
    <row r="102" spans="1:15" ht="14.25">
      <c r="A102" s="111">
        <v>59</v>
      </c>
      <c r="C102" s="103" t="s">
        <v>383</v>
      </c>
      <c r="E102" s="119"/>
      <c r="G102" s="119"/>
      <c r="H102" s="119">
        <f>10*3*3*1.9</f>
        <v>171</v>
      </c>
      <c r="I102" s="130"/>
      <c r="J102" s="156"/>
      <c r="K102" s="901"/>
      <c r="L102" s="901"/>
      <c r="M102" s="901"/>
      <c r="N102" s="901"/>
      <c r="O102" s="901"/>
    </row>
    <row r="103" spans="1:9" ht="14.25">
      <c r="A103" s="111">
        <v>60</v>
      </c>
      <c r="B103" s="137"/>
      <c r="C103" s="103" t="s">
        <v>387</v>
      </c>
      <c r="E103" s="119"/>
      <c r="G103" s="119"/>
      <c r="H103" s="119">
        <v>9</v>
      </c>
      <c r="I103" s="130"/>
    </row>
    <row r="104" spans="1:10" ht="14.25">
      <c r="A104" s="111">
        <v>61</v>
      </c>
      <c r="B104" s="137">
        <v>41242</v>
      </c>
      <c r="C104" s="103" t="s">
        <v>424</v>
      </c>
      <c r="E104" s="119"/>
      <c r="G104" s="119">
        <f>13*45</f>
        <v>585</v>
      </c>
      <c r="H104" s="119"/>
      <c r="I104" s="130"/>
      <c r="J104" s="113">
        <f>G100-H101-H102-H103</f>
        <v>215</v>
      </c>
    </row>
    <row r="105" spans="1:9" ht="14.25">
      <c r="A105" s="111">
        <v>62</v>
      </c>
      <c r="B105" s="137"/>
      <c r="C105" s="103" t="s">
        <v>423</v>
      </c>
      <c r="E105" s="119"/>
      <c r="G105" s="119"/>
      <c r="H105" s="119">
        <v>70</v>
      </c>
      <c r="I105" s="130"/>
    </row>
    <row r="106" spans="1:9" ht="14.25">
      <c r="A106" s="111">
        <v>63</v>
      </c>
      <c r="C106" s="103" t="s">
        <v>383</v>
      </c>
      <c r="E106" s="119"/>
      <c r="G106" s="155"/>
      <c r="H106" s="119">
        <f>12*3*3*1.9</f>
        <v>205.2</v>
      </c>
      <c r="I106" s="130"/>
    </row>
    <row r="107" spans="1:14" ht="15">
      <c r="A107" s="111">
        <v>64</v>
      </c>
      <c r="B107" s="137"/>
      <c r="C107" s="103" t="s">
        <v>387</v>
      </c>
      <c r="E107" s="119"/>
      <c r="G107" s="154"/>
      <c r="H107" s="119">
        <v>9</v>
      </c>
      <c r="I107" s="130"/>
      <c r="J107" s="141">
        <f>G104-H105-H106</f>
        <v>309.8</v>
      </c>
      <c r="N107" s="129">
        <f>J107-30</f>
        <v>279.8</v>
      </c>
    </row>
    <row r="108" spans="1:9" ht="14.25">
      <c r="A108" s="111">
        <v>65</v>
      </c>
      <c r="E108" s="119"/>
      <c r="G108" s="119"/>
      <c r="H108" s="119"/>
      <c r="I108" s="130"/>
    </row>
    <row r="109" spans="1:14" ht="15">
      <c r="A109" s="111">
        <v>66</v>
      </c>
      <c r="B109" s="137">
        <v>41248</v>
      </c>
      <c r="C109" s="103" t="s">
        <v>425</v>
      </c>
      <c r="E109" s="119"/>
      <c r="G109" s="119">
        <f>6*45</f>
        <v>270</v>
      </c>
      <c r="H109" s="119"/>
      <c r="I109" s="130"/>
      <c r="K109" s="902" t="s">
        <v>426</v>
      </c>
      <c r="L109" s="901"/>
      <c r="N109" s="157">
        <f>279+190</f>
        <v>469</v>
      </c>
    </row>
    <row r="110" spans="1:14" ht="14.25">
      <c r="A110" s="111">
        <v>67</v>
      </c>
      <c r="B110" s="137"/>
      <c r="C110" s="103" t="s">
        <v>427</v>
      </c>
      <c r="E110" s="119"/>
      <c r="G110" s="119"/>
      <c r="H110" s="119">
        <v>40</v>
      </c>
      <c r="I110" s="130"/>
      <c r="K110" s="111" t="s">
        <v>428</v>
      </c>
      <c r="N110" s="111">
        <v>300</v>
      </c>
    </row>
    <row r="111" spans="1:14" ht="14.25">
      <c r="A111" s="111">
        <v>68</v>
      </c>
      <c r="B111" s="137"/>
      <c r="C111" s="103" t="s">
        <v>383</v>
      </c>
      <c r="E111" s="119"/>
      <c r="G111" s="119"/>
      <c r="H111" s="119">
        <f>6*3*3*1.9</f>
        <v>102.6</v>
      </c>
      <c r="I111" s="130"/>
      <c r="K111" s="111" t="s">
        <v>429</v>
      </c>
      <c r="N111" s="111">
        <v>169</v>
      </c>
    </row>
    <row r="112" spans="1:9" ht="14.25">
      <c r="A112" s="111">
        <v>69</v>
      </c>
      <c r="B112" s="137">
        <v>41249</v>
      </c>
      <c r="C112" s="103" t="s">
        <v>430</v>
      </c>
      <c r="E112" s="119"/>
      <c r="G112" s="119">
        <f>16*45</f>
        <v>720</v>
      </c>
      <c r="H112" s="119"/>
      <c r="I112" s="130"/>
    </row>
    <row r="113" spans="1:9" ht="14.25">
      <c r="A113" s="111">
        <v>70</v>
      </c>
      <c r="C113" s="103" t="s">
        <v>427</v>
      </c>
      <c r="E113" s="119"/>
      <c r="G113" s="155"/>
      <c r="H113" s="119">
        <v>40</v>
      </c>
      <c r="I113" s="130"/>
    </row>
    <row r="114" spans="1:10" ht="15">
      <c r="A114" s="111">
        <v>71</v>
      </c>
      <c r="C114" s="103" t="s">
        <v>383</v>
      </c>
      <c r="E114" s="119"/>
      <c r="G114" s="154"/>
      <c r="H114" s="119">
        <f>16*3*3*1.9</f>
        <v>273.59999999999997</v>
      </c>
      <c r="I114" s="130"/>
      <c r="J114" s="141"/>
    </row>
    <row r="115" spans="1:9" ht="15">
      <c r="A115" s="111">
        <v>72</v>
      </c>
      <c r="C115" s="103" t="s">
        <v>387</v>
      </c>
      <c r="E115" s="119"/>
      <c r="G115" s="154"/>
      <c r="H115" s="119">
        <v>9</v>
      </c>
      <c r="I115" s="130"/>
    </row>
    <row r="116" spans="1:9" ht="14.25">
      <c r="A116" s="111">
        <v>73</v>
      </c>
      <c r="B116" s="137">
        <v>41250</v>
      </c>
      <c r="C116" s="103" t="s">
        <v>431</v>
      </c>
      <c r="E116" s="119"/>
      <c r="G116" s="119"/>
      <c r="H116" s="119">
        <v>60</v>
      </c>
      <c r="I116" s="130"/>
    </row>
    <row r="117" spans="1:9" ht="14.25">
      <c r="A117" s="111">
        <v>74</v>
      </c>
      <c r="B117" s="137"/>
      <c r="C117" s="103"/>
      <c r="E117" s="119"/>
      <c r="G117" s="119"/>
      <c r="H117" s="119"/>
      <c r="I117" s="130"/>
    </row>
    <row r="118" spans="1:9" ht="14.25">
      <c r="A118" s="111">
        <v>75</v>
      </c>
      <c r="C118" s="103" t="s">
        <v>432</v>
      </c>
      <c r="E118" s="119"/>
      <c r="G118" s="155"/>
      <c r="H118" s="119"/>
      <c r="I118" s="130"/>
    </row>
    <row r="119" spans="1:10" ht="15">
      <c r="A119" s="111">
        <v>76</v>
      </c>
      <c r="C119" s="103"/>
      <c r="E119" s="119"/>
      <c r="G119" s="154"/>
      <c r="H119" s="119"/>
      <c r="I119" s="130"/>
      <c r="J119" s="141"/>
    </row>
    <row r="120" spans="1:9" ht="14.25">
      <c r="A120" s="111">
        <v>77</v>
      </c>
      <c r="C120" s="103"/>
      <c r="E120" s="119"/>
      <c r="G120" s="119"/>
      <c r="H120" s="119"/>
      <c r="I120" s="130"/>
    </row>
    <row r="121" spans="1:9" ht="14.25">
      <c r="A121" s="111">
        <v>78</v>
      </c>
      <c r="B121" s="137"/>
      <c r="C121" s="103"/>
      <c r="E121" s="119"/>
      <c r="G121" s="119"/>
      <c r="H121" s="119"/>
      <c r="I121" s="130"/>
    </row>
    <row r="122" spans="1:9" ht="14.25">
      <c r="A122" s="111">
        <v>79</v>
      </c>
      <c r="B122" s="137"/>
      <c r="C122" s="103"/>
      <c r="E122" s="119"/>
      <c r="G122" s="119"/>
      <c r="H122" s="119"/>
      <c r="I122" s="130"/>
    </row>
    <row r="123" spans="1:9" ht="14.25">
      <c r="A123" s="111">
        <v>80</v>
      </c>
      <c r="C123" s="103"/>
      <c r="E123" s="119"/>
      <c r="G123" s="155"/>
      <c r="H123" s="119"/>
      <c r="I123" s="130"/>
    </row>
    <row r="124" spans="1:10" ht="15">
      <c r="A124" s="111">
        <v>81</v>
      </c>
      <c r="C124" s="103"/>
      <c r="E124" s="119"/>
      <c r="G124" s="154"/>
      <c r="H124" s="119"/>
      <c r="I124" s="130"/>
      <c r="J124" s="141"/>
    </row>
    <row r="125" spans="1:9" ht="14.25">
      <c r="A125" s="111">
        <v>82</v>
      </c>
      <c r="C125" s="103"/>
      <c r="E125" s="119"/>
      <c r="G125" s="119"/>
      <c r="H125" s="119"/>
      <c r="I125" s="130"/>
    </row>
    <row r="126" spans="1:9" ht="14.25">
      <c r="A126" s="111">
        <v>83</v>
      </c>
      <c r="B126" s="137">
        <v>41045</v>
      </c>
      <c r="C126" s="103"/>
      <c r="E126" s="119"/>
      <c r="G126" s="119"/>
      <c r="H126" s="119"/>
      <c r="I126" s="130"/>
    </row>
    <row r="127" spans="1:9" ht="14.25">
      <c r="A127" s="111">
        <v>84</v>
      </c>
      <c r="B127" s="137">
        <v>41046</v>
      </c>
      <c r="C127" s="103"/>
      <c r="E127" s="119"/>
      <c r="G127" s="119"/>
      <c r="H127" s="119"/>
      <c r="I127" s="130"/>
    </row>
    <row r="128" spans="1:9" ht="14.25">
      <c r="A128" s="111">
        <v>85</v>
      </c>
      <c r="C128" s="103"/>
      <c r="E128" s="119"/>
      <c r="G128" s="155"/>
      <c r="H128" s="119"/>
      <c r="I128" s="130"/>
    </row>
    <row r="129" spans="1:10" ht="15">
      <c r="A129" s="111">
        <v>86</v>
      </c>
      <c r="C129" s="103"/>
      <c r="E129" s="119"/>
      <c r="G129" s="154"/>
      <c r="H129" s="119"/>
      <c r="I129" s="130"/>
      <c r="J129" s="141"/>
    </row>
    <row r="130" spans="1:9" ht="14.25">
      <c r="A130" s="111">
        <v>87</v>
      </c>
      <c r="C130" s="103"/>
      <c r="E130" s="158"/>
      <c r="G130" s="158"/>
      <c r="H130" s="158"/>
      <c r="I130" s="159"/>
    </row>
    <row r="131" spans="1:9" ht="14.25">
      <c r="A131" s="111">
        <v>88</v>
      </c>
      <c r="B131" s="137">
        <v>41052</v>
      </c>
      <c r="C131" s="103"/>
      <c r="E131" s="119"/>
      <c r="F131" s="160"/>
      <c r="G131" s="119"/>
      <c r="H131" s="119"/>
      <c r="I131" s="130"/>
    </row>
    <row r="132" spans="1:10" ht="15">
      <c r="A132" s="111">
        <v>89</v>
      </c>
      <c r="B132" s="137">
        <v>41052</v>
      </c>
      <c r="C132" s="103"/>
      <c r="E132" s="119"/>
      <c r="F132" s="160"/>
      <c r="G132" s="154"/>
      <c r="H132" s="119"/>
      <c r="I132" s="130"/>
      <c r="J132" s="141"/>
    </row>
    <row r="133" spans="1:9" ht="15">
      <c r="A133" s="111">
        <v>90</v>
      </c>
      <c r="B133" s="137">
        <v>41053</v>
      </c>
      <c r="C133" s="103"/>
      <c r="E133" s="119"/>
      <c r="F133" s="160"/>
      <c r="G133" s="154"/>
      <c r="H133" s="119"/>
      <c r="I133" s="130"/>
    </row>
    <row r="134" spans="1:9" ht="14.25">
      <c r="A134" s="111">
        <v>91</v>
      </c>
      <c r="C134" s="103"/>
      <c r="E134" s="119"/>
      <c r="F134" s="160"/>
      <c r="G134" s="155"/>
      <c r="H134" s="119"/>
      <c r="I134" s="130"/>
    </row>
    <row r="135" spans="1:9" ht="14.25">
      <c r="A135" s="111">
        <v>92</v>
      </c>
      <c r="C135" s="103"/>
      <c r="E135" s="119"/>
      <c r="F135" s="160"/>
      <c r="G135" s="119"/>
      <c r="H135" s="119"/>
      <c r="I135" s="130"/>
    </row>
    <row r="136" spans="1:10" ht="15">
      <c r="A136" s="111">
        <v>93</v>
      </c>
      <c r="C136" s="103"/>
      <c r="E136" s="119"/>
      <c r="G136" s="154"/>
      <c r="H136" s="119"/>
      <c r="I136" s="130"/>
      <c r="J136" s="141"/>
    </row>
    <row r="137" spans="1:9" ht="14.25">
      <c r="A137" s="111">
        <v>94</v>
      </c>
      <c r="B137" s="137">
        <v>41059</v>
      </c>
      <c r="C137" s="103"/>
      <c r="E137" s="119"/>
      <c r="F137" s="160"/>
      <c r="G137" s="119"/>
      <c r="H137" s="111"/>
      <c r="I137" s="130"/>
    </row>
    <row r="138" spans="1:9" ht="15">
      <c r="A138" s="111">
        <v>95</v>
      </c>
      <c r="B138" s="137">
        <v>41060</v>
      </c>
      <c r="C138" s="103"/>
      <c r="E138" s="119"/>
      <c r="F138" s="160"/>
      <c r="G138" s="154"/>
      <c r="H138" s="119"/>
      <c r="I138" s="130"/>
    </row>
    <row r="139" spans="1:9" ht="14.25">
      <c r="A139" s="111">
        <v>96</v>
      </c>
      <c r="B139" s="137"/>
      <c r="C139" s="103"/>
      <c r="E139" s="119"/>
      <c r="F139" s="160"/>
      <c r="G139" s="155"/>
      <c r="H139" s="119"/>
      <c r="I139" s="130"/>
    </row>
    <row r="140" spans="1:10" ht="15">
      <c r="A140" s="111">
        <v>97</v>
      </c>
      <c r="C140" s="103"/>
      <c r="E140" s="119"/>
      <c r="G140" s="154"/>
      <c r="H140" s="119"/>
      <c r="I140" s="130"/>
      <c r="J140" s="141"/>
    </row>
    <row r="141" spans="1:9" ht="14.25">
      <c r="A141" s="111">
        <v>98</v>
      </c>
      <c r="C141" s="103"/>
      <c r="E141" s="119"/>
      <c r="G141" s="119"/>
      <c r="H141" s="119"/>
      <c r="I141" s="130"/>
    </row>
    <row r="142" spans="1:11" ht="14.25">
      <c r="A142" s="111">
        <v>99</v>
      </c>
      <c r="B142" s="137">
        <v>41067</v>
      </c>
      <c r="C142" s="103"/>
      <c r="E142" s="119"/>
      <c r="F142" s="160"/>
      <c r="G142" s="119"/>
      <c r="H142" s="119"/>
      <c r="I142" s="130"/>
      <c r="J142" s="161"/>
      <c r="K142" s="153"/>
    </row>
    <row r="143" spans="1:10" ht="15">
      <c r="A143" s="111">
        <v>100</v>
      </c>
      <c r="C143" s="103"/>
      <c r="E143" s="119"/>
      <c r="G143" s="154"/>
      <c r="H143" s="119"/>
      <c r="I143" s="130"/>
      <c r="J143" s="141"/>
    </row>
    <row r="144" spans="1:10" ht="14.25">
      <c r="A144" s="111">
        <v>101</v>
      </c>
      <c r="C144" s="103"/>
      <c r="E144" s="119"/>
      <c r="F144" s="160"/>
      <c r="G144" s="119"/>
      <c r="H144" s="119"/>
      <c r="I144" s="130"/>
      <c r="J144" s="141"/>
    </row>
    <row r="145" spans="1:9" ht="14.25">
      <c r="A145" s="111">
        <v>102</v>
      </c>
      <c r="C145" s="103"/>
      <c r="E145" s="119"/>
      <c r="F145" s="160"/>
      <c r="G145" s="155"/>
      <c r="H145" s="119"/>
      <c r="I145" s="130"/>
    </row>
    <row r="146" spans="1:9" ht="14.25">
      <c r="A146" s="111">
        <v>103</v>
      </c>
      <c r="B146" s="137">
        <v>41074</v>
      </c>
      <c r="C146" s="103"/>
      <c r="E146" s="119"/>
      <c r="F146" s="160"/>
      <c r="G146" s="119"/>
      <c r="H146" s="119"/>
      <c r="I146" s="130"/>
    </row>
    <row r="147" spans="1:9" ht="14.25">
      <c r="A147" s="111">
        <v>104</v>
      </c>
      <c r="C147" s="103"/>
      <c r="E147" s="119"/>
      <c r="F147" s="160"/>
      <c r="G147" s="155"/>
      <c r="H147" s="119"/>
      <c r="I147" s="130"/>
    </row>
    <row r="148" spans="1:10" ht="15">
      <c r="A148" s="111">
        <v>105</v>
      </c>
      <c r="C148" s="103"/>
      <c r="E148" s="119"/>
      <c r="F148" s="160"/>
      <c r="G148" s="154"/>
      <c r="H148" s="119"/>
      <c r="I148" s="130"/>
      <c r="J148" s="141"/>
    </row>
    <row r="149" spans="1:9" ht="14.25">
      <c r="A149" s="111">
        <v>106</v>
      </c>
      <c r="C149" s="103"/>
      <c r="E149" s="119"/>
      <c r="F149" s="160"/>
      <c r="G149" s="119"/>
      <c r="H149" s="119"/>
      <c r="I149" s="130"/>
    </row>
    <row r="150" spans="1:11" ht="14.25">
      <c r="A150" s="111">
        <v>107</v>
      </c>
      <c r="C150" s="103"/>
      <c r="E150" s="119"/>
      <c r="F150" s="160"/>
      <c r="G150" s="119"/>
      <c r="H150" s="119"/>
      <c r="I150" s="130"/>
      <c r="J150" s="162"/>
      <c r="K150" s="103"/>
    </row>
    <row r="151" spans="3:11" ht="14.25">
      <c r="C151" s="103"/>
      <c r="E151" s="119"/>
      <c r="F151" s="160"/>
      <c r="G151" s="119"/>
      <c r="H151" s="119"/>
      <c r="I151" s="130"/>
      <c r="J151" s="163"/>
      <c r="K151" s="103"/>
    </row>
    <row r="152" spans="1:9" ht="14.25">
      <c r="A152" s="111">
        <v>108</v>
      </c>
      <c r="B152" s="137">
        <v>41158</v>
      </c>
      <c r="C152" s="103"/>
      <c r="E152" s="119"/>
      <c r="F152" s="160"/>
      <c r="G152" s="119"/>
      <c r="H152" s="119"/>
      <c r="I152" s="130"/>
    </row>
    <row r="153" spans="1:9" ht="14.25">
      <c r="A153" s="111">
        <v>109</v>
      </c>
      <c r="C153" s="103"/>
      <c r="E153" s="119"/>
      <c r="F153" s="160"/>
      <c r="G153" s="155"/>
      <c r="H153" s="119"/>
      <c r="I153" s="130"/>
    </row>
    <row r="154" spans="1:10" ht="15">
      <c r="A154" s="111">
        <v>110</v>
      </c>
      <c r="C154" s="103"/>
      <c r="E154" s="119"/>
      <c r="F154" s="160"/>
      <c r="G154" s="154"/>
      <c r="H154" s="119"/>
      <c r="I154" s="130"/>
      <c r="J154" s="141"/>
    </row>
    <row r="155" spans="1:9" ht="14.25">
      <c r="A155" s="111">
        <v>110</v>
      </c>
      <c r="C155" s="103"/>
      <c r="E155" s="119"/>
      <c r="F155" s="160"/>
      <c r="G155" s="119"/>
      <c r="H155" s="119"/>
      <c r="I155" s="130"/>
    </row>
    <row r="156" spans="1:9" ht="14.25">
      <c r="A156" s="111">
        <v>110</v>
      </c>
      <c r="B156" s="137">
        <v>41165</v>
      </c>
      <c r="C156" s="103"/>
      <c r="E156" s="119"/>
      <c r="F156" s="160"/>
      <c r="G156" s="119"/>
      <c r="H156" s="119"/>
      <c r="I156" s="130"/>
    </row>
    <row r="157" spans="1:9" ht="14.25">
      <c r="A157" s="111">
        <v>110</v>
      </c>
      <c r="C157" s="103"/>
      <c r="E157" s="119"/>
      <c r="F157" s="160"/>
      <c r="G157" s="155"/>
      <c r="H157" s="119"/>
      <c r="I157" s="130"/>
    </row>
    <row r="158" spans="1:9" ht="14.25">
      <c r="A158" s="111">
        <v>110</v>
      </c>
      <c r="C158" s="103"/>
      <c r="E158" s="119"/>
      <c r="F158" s="160"/>
      <c r="G158" s="119"/>
      <c r="H158" s="119"/>
      <c r="I158" s="130"/>
    </row>
    <row r="159" spans="1:9" ht="14.25">
      <c r="A159" s="111">
        <v>110</v>
      </c>
      <c r="C159" s="103"/>
      <c r="E159" s="119"/>
      <c r="F159" s="160"/>
      <c r="G159" s="119"/>
      <c r="H159" s="119"/>
      <c r="I159" s="130"/>
    </row>
    <row r="160" spans="2:9" ht="14.25">
      <c r="B160" s="137">
        <v>41172</v>
      </c>
      <c r="C160" s="103"/>
      <c r="E160" s="119"/>
      <c r="F160" s="160"/>
      <c r="G160" s="119"/>
      <c r="H160" s="119"/>
      <c r="I160" s="130"/>
    </row>
    <row r="161" spans="3:9" ht="14.25">
      <c r="C161" s="103"/>
      <c r="E161" s="119"/>
      <c r="F161" s="160"/>
      <c r="G161" s="155"/>
      <c r="H161" s="119"/>
      <c r="I161" s="130"/>
    </row>
    <row r="162" spans="3:9" ht="14.25">
      <c r="C162" s="103"/>
      <c r="E162" s="119"/>
      <c r="F162" s="160"/>
      <c r="G162" s="164"/>
      <c r="H162" s="119"/>
      <c r="I162" s="130"/>
    </row>
    <row r="163" spans="3:9" ht="14.25">
      <c r="C163" s="103"/>
      <c r="E163" s="119"/>
      <c r="F163" s="160"/>
      <c r="G163" s="119"/>
      <c r="H163" s="119"/>
      <c r="I163" s="130"/>
    </row>
    <row r="164" ht="14.25">
      <c r="C164" s="103"/>
    </row>
    <row r="165" ht="14.25">
      <c r="C165" s="103"/>
    </row>
    <row r="166" ht="14.25">
      <c r="C166" s="103"/>
    </row>
    <row r="167" ht="14.25">
      <c r="C167" s="103"/>
    </row>
    <row r="168" spans="3:11" ht="14.25">
      <c r="C168" s="103"/>
      <c r="K168" s="153"/>
    </row>
    <row r="169" ht="14.25">
      <c r="C169" s="103"/>
    </row>
    <row r="170" spans="3:11" ht="14.25">
      <c r="C170" s="103"/>
      <c r="K170" s="153"/>
    </row>
    <row r="171" ht="14.25">
      <c r="C171" s="103"/>
    </row>
    <row r="172" ht="14.25">
      <c r="C172" s="103"/>
    </row>
    <row r="173" spans="3:10" ht="15">
      <c r="C173" s="103"/>
      <c r="D173" s="903"/>
      <c r="E173" s="903"/>
      <c r="F173" s="903"/>
      <c r="G173" s="903"/>
      <c r="H173" s="903"/>
      <c r="I173" s="903"/>
      <c r="J173" s="113">
        <f>SUM(J166:J170)</f>
        <v>0</v>
      </c>
    </row>
    <row r="174" ht="14.25">
      <c r="C174" s="103"/>
    </row>
    <row r="175" ht="14.25">
      <c r="C175" s="103"/>
    </row>
    <row r="176" ht="14.25">
      <c r="C176" s="103"/>
    </row>
    <row r="177" ht="14.25">
      <c r="C177" s="103"/>
    </row>
    <row r="178" ht="14.25">
      <c r="C178" s="103"/>
    </row>
    <row r="179" ht="14.25">
      <c r="C179" s="103"/>
    </row>
    <row r="180" ht="14.25">
      <c r="C180" s="103"/>
    </row>
    <row r="181" ht="14.25">
      <c r="C181" s="103"/>
    </row>
    <row r="182" ht="14.25">
      <c r="C182" s="103"/>
    </row>
    <row r="183" ht="14.25">
      <c r="C183" s="103"/>
    </row>
    <row r="184" ht="14.25">
      <c r="C184" s="103"/>
    </row>
    <row r="185" ht="14.25">
      <c r="C185" s="103"/>
    </row>
    <row r="186" ht="14.25">
      <c r="C186" s="103"/>
    </row>
    <row r="187" ht="14.25">
      <c r="C187" s="103"/>
    </row>
    <row r="188" ht="14.25">
      <c r="C188" s="103"/>
    </row>
    <row r="189" ht="14.25">
      <c r="C189" s="103"/>
    </row>
    <row r="190" ht="14.25">
      <c r="C190" s="103"/>
    </row>
    <row r="191" ht="14.25">
      <c r="C191" s="103"/>
    </row>
    <row r="192" ht="14.25">
      <c r="C192" s="103"/>
    </row>
  </sheetData>
  <sheetProtection selectLockedCells="1" selectUnlockedCells="1"/>
  <mergeCells count="11">
    <mergeCell ref="K53:P53"/>
    <mergeCell ref="K60:O60"/>
    <mergeCell ref="K61:Q61"/>
    <mergeCell ref="K75:O75"/>
    <mergeCell ref="K101:O101"/>
    <mergeCell ref="K102:O102"/>
    <mergeCell ref="K109:L109"/>
    <mergeCell ref="D173:I173"/>
    <mergeCell ref="K76:Q76"/>
    <mergeCell ref="K82:O82"/>
    <mergeCell ref="K83:Q83"/>
  </mergeCells>
  <printOptions/>
  <pageMargins left="0.7479166666666667" right="0.7479166666666667" top="0.9840277777777777" bottom="0" header="0.5118055555555555" footer="0.511805555555555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399"/>
  <sheetViews>
    <sheetView zoomScalePageLayoutView="0" workbookViewId="0" topLeftCell="A178">
      <selection activeCell="B200" sqref="B200"/>
    </sheetView>
  </sheetViews>
  <sheetFormatPr defaultColWidth="6.8515625" defaultRowHeight="12.75"/>
  <cols>
    <col min="1" max="1" width="3.00390625" style="387" customWidth="1"/>
    <col min="2" max="2" width="30.28125" style="387" customWidth="1"/>
    <col min="3" max="3" width="1.28515625" style="387" customWidth="1"/>
    <col min="4" max="4" width="10.8515625" style="387" customWidth="1"/>
    <col min="5" max="5" width="1.8515625" style="387" customWidth="1"/>
    <col min="6" max="6" width="8.7109375" style="387" customWidth="1"/>
    <col min="7" max="7" width="9.7109375" style="387" customWidth="1"/>
    <col min="8" max="8" width="9.57421875" style="387" customWidth="1"/>
    <col min="9" max="9" width="0.9921875" style="387" customWidth="1"/>
    <col min="10" max="10" width="8.7109375" style="387" customWidth="1"/>
    <col min="11" max="11" width="9.57421875" style="387" customWidth="1"/>
    <col min="12" max="12" width="1.1484375" style="387" customWidth="1"/>
    <col min="13" max="13" width="8.7109375" style="387" customWidth="1"/>
    <col min="14" max="16384" width="6.8515625" style="387" customWidth="1"/>
  </cols>
  <sheetData>
    <row r="1" ht="8.25" customHeight="1"/>
    <row r="2" spans="3:13" ht="21.75" customHeight="1">
      <c r="C2" s="917" t="s">
        <v>928</v>
      </c>
      <c r="D2" s="917"/>
      <c r="E2" s="917"/>
      <c r="F2" s="917"/>
      <c r="G2" s="917"/>
      <c r="H2" s="917"/>
      <c r="I2" s="917"/>
      <c r="J2" s="917"/>
      <c r="K2" s="917"/>
      <c r="L2" s="917"/>
      <c r="M2" s="917"/>
    </row>
    <row r="3" ht="12" customHeight="1"/>
    <row r="4" spans="3:13" ht="15" customHeight="1">
      <c r="C4" s="918" t="s">
        <v>968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ht="15" customHeight="1"/>
    <row r="6" spans="3:13" ht="15" customHeight="1">
      <c r="C6" s="918" t="s">
        <v>929</v>
      </c>
      <c r="D6" s="918"/>
      <c r="E6" s="918"/>
      <c r="F6" s="918"/>
      <c r="G6" s="918"/>
      <c r="H6" s="918"/>
      <c r="I6" s="918"/>
      <c r="J6" s="918"/>
      <c r="K6" s="918"/>
      <c r="L6" s="918"/>
      <c r="M6" s="918"/>
    </row>
    <row r="7" ht="13.5" customHeight="1"/>
    <row r="8" spans="2:15" ht="15" customHeight="1">
      <c r="B8" s="702">
        <v>42691</v>
      </c>
      <c r="C8" s="918" t="s">
        <v>1329</v>
      </c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6">
        <v>0.9607523148148148</v>
      </c>
      <c r="O8" s="916"/>
    </row>
    <row r="9" ht="6" customHeight="1"/>
    <row r="10" ht="10.5" customHeight="1"/>
    <row r="11" spans="2:14" ht="18" customHeight="1">
      <c r="B11" s="911" t="s">
        <v>1330</v>
      </c>
      <c r="C11" s="911"/>
      <c r="D11" s="911"/>
      <c r="G11" s="913">
        <v>42691.87021990741</v>
      </c>
      <c r="H11" s="913"/>
      <c r="I11" s="914">
        <v>42691.87021990741</v>
      </c>
      <c r="J11" s="914"/>
      <c r="K11" s="914"/>
      <c r="L11" s="915">
        <v>1</v>
      </c>
      <c r="M11" s="915"/>
      <c r="N11" s="915"/>
    </row>
    <row r="12" ht="5.25" customHeight="1"/>
    <row r="13" spans="2:7" ht="12.75">
      <c r="B13" s="703" t="s">
        <v>1335</v>
      </c>
      <c r="F13" s="911" t="s">
        <v>1472</v>
      </c>
      <c r="G13" s="911"/>
    </row>
    <row r="14" ht="9" customHeight="1"/>
    <row r="15" spans="2:13" ht="16.5" customHeight="1">
      <c r="B15" s="911" t="s">
        <v>930</v>
      </c>
      <c r="C15" s="911"/>
      <c r="D15" s="911"/>
      <c r="F15" s="704" t="s">
        <v>1364</v>
      </c>
      <c r="G15" s="704" t="s">
        <v>1332</v>
      </c>
      <c r="H15" s="704" t="s">
        <v>1333</v>
      </c>
      <c r="M15" s="704" t="s">
        <v>931</v>
      </c>
    </row>
    <row r="16" ht="4.5" customHeight="1"/>
    <row r="17" spans="2:13" ht="12.75">
      <c r="B17" s="705" t="s">
        <v>1147</v>
      </c>
      <c r="D17" s="706" t="s">
        <v>918</v>
      </c>
      <c r="F17" s="707">
        <v>134</v>
      </c>
      <c r="G17" s="707">
        <v>235</v>
      </c>
      <c r="H17" s="707">
        <v>197</v>
      </c>
      <c r="M17" s="707">
        <v>566</v>
      </c>
    </row>
    <row r="18" ht="6" customHeight="1"/>
    <row r="19" spans="4:13" ht="15" customHeight="1">
      <c r="D19" s="706" t="s">
        <v>1334</v>
      </c>
      <c r="F19" s="707">
        <v>136</v>
      </c>
      <c r="G19" s="707">
        <v>237</v>
      </c>
      <c r="H19" s="707">
        <v>199</v>
      </c>
      <c r="M19" s="707">
        <v>572</v>
      </c>
    </row>
    <row r="20" ht="4.5" customHeight="1"/>
    <row r="21" spans="2:13" ht="12.75">
      <c r="B21" s="705" t="s">
        <v>1071</v>
      </c>
      <c r="D21" s="706" t="s">
        <v>918</v>
      </c>
      <c r="F21" s="707">
        <v>197</v>
      </c>
      <c r="G21" s="707">
        <v>190</v>
      </c>
      <c r="H21" s="707">
        <v>166</v>
      </c>
      <c r="M21" s="707">
        <v>553</v>
      </c>
    </row>
    <row r="22" ht="6" customHeight="1"/>
    <row r="23" spans="4:13" ht="15" customHeight="1">
      <c r="D23" s="706" t="s">
        <v>1334</v>
      </c>
      <c r="F23" s="707">
        <v>218</v>
      </c>
      <c r="G23" s="707">
        <v>211</v>
      </c>
      <c r="H23" s="707">
        <v>187</v>
      </c>
      <c r="M23" s="707">
        <v>616</v>
      </c>
    </row>
    <row r="24" ht="4.5" customHeight="1"/>
    <row r="25" spans="2:13" ht="12.75">
      <c r="B25" s="705" t="s">
        <v>1130</v>
      </c>
      <c r="D25" s="706" t="s">
        <v>918</v>
      </c>
      <c r="F25" s="707">
        <v>179</v>
      </c>
      <c r="G25" s="707">
        <v>176</v>
      </c>
      <c r="H25" s="707">
        <v>197</v>
      </c>
      <c r="M25" s="707">
        <v>552</v>
      </c>
    </row>
    <row r="26" ht="6" customHeight="1"/>
    <row r="27" spans="4:13" ht="15" customHeight="1">
      <c r="D27" s="706" t="s">
        <v>1334</v>
      </c>
      <c r="F27" s="707">
        <v>204</v>
      </c>
      <c r="G27" s="707">
        <v>201</v>
      </c>
      <c r="H27" s="707">
        <v>222</v>
      </c>
      <c r="M27" s="707">
        <v>627</v>
      </c>
    </row>
    <row r="28" ht="11.25" customHeight="1"/>
    <row r="29" ht="5.25" customHeight="1"/>
    <row r="30" spans="2:7" ht="12.75">
      <c r="B30" s="703" t="s">
        <v>1331</v>
      </c>
      <c r="F30" s="911" t="s">
        <v>1473</v>
      </c>
      <c r="G30" s="911"/>
    </row>
    <row r="31" ht="9" customHeight="1"/>
    <row r="32" spans="2:13" ht="16.5" customHeight="1">
      <c r="B32" s="911" t="s">
        <v>930</v>
      </c>
      <c r="C32" s="911"/>
      <c r="D32" s="911"/>
      <c r="F32" s="704" t="s">
        <v>1364</v>
      </c>
      <c r="G32" s="704" t="s">
        <v>1332</v>
      </c>
      <c r="H32" s="704" t="s">
        <v>1333</v>
      </c>
      <c r="M32" s="704" t="s">
        <v>931</v>
      </c>
    </row>
    <row r="33" ht="4.5" customHeight="1"/>
    <row r="34" spans="2:13" ht="12.75">
      <c r="B34" s="705" t="s">
        <v>1203</v>
      </c>
      <c r="D34" s="706" t="s">
        <v>918</v>
      </c>
      <c r="F34" s="707">
        <v>154</v>
      </c>
      <c r="G34" s="707">
        <v>168</v>
      </c>
      <c r="H34" s="707">
        <v>206</v>
      </c>
      <c r="M34" s="707">
        <v>528</v>
      </c>
    </row>
    <row r="35" ht="6" customHeight="1"/>
    <row r="36" spans="4:13" ht="15" customHeight="1">
      <c r="D36" s="706" t="s">
        <v>1334</v>
      </c>
      <c r="F36" s="707">
        <v>168</v>
      </c>
      <c r="G36" s="707">
        <v>182</v>
      </c>
      <c r="H36" s="707">
        <v>220</v>
      </c>
      <c r="M36" s="707">
        <v>570</v>
      </c>
    </row>
    <row r="37" ht="4.5" customHeight="1"/>
    <row r="38" spans="2:13" ht="12.75">
      <c r="B38" s="705" t="s">
        <v>1201</v>
      </c>
      <c r="D38" s="706" t="s">
        <v>918</v>
      </c>
      <c r="F38" s="707">
        <v>153</v>
      </c>
      <c r="G38" s="707">
        <v>140</v>
      </c>
      <c r="H38" s="707">
        <v>190</v>
      </c>
      <c r="M38" s="707">
        <v>483</v>
      </c>
    </row>
    <row r="39" ht="6" customHeight="1"/>
    <row r="40" spans="4:13" ht="15" customHeight="1">
      <c r="D40" s="706" t="s">
        <v>1334</v>
      </c>
      <c r="F40" s="707">
        <v>178</v>
      </c>
      <c r="G40" s="707">
        <v>165</v>
      </c>
      <c r="H40" s="707">
        <v>215</v>
      </c>
      <c r="M40" s="707">
        <v>558</v>
      </c>
    </row>
    <row r="41" ht="4.5" customHeight="1"/>
    <row r="42" spans="2:13" ht="12.75">
      <c r="B42" s="705" t="s">
        <v>964</v>
      </c>
      <c r="D42" s="706" t="s">
        <v>918</v>
      </c>
      <c r="F42" s="707">
        <v>161</v>
      </c>
      <c r="G42" s="707">
        <v>162</v>
      </c>
      <c r="H42" s="707">
        <v>138</v>
      </c>
      <c r="M42" s="707">
        <v>461</v>
      </c>
    </row>
    <row r="43" ht="6" customHeight="1"/>
    <row r="44" spans="4:13" ht="15" customHeight="1">
      <c r="D44" s="706" t="s">
        <v>1334</v>
      </c>
      <c r="F44" s="707">
        <v>182</v>
      </c>
      <c r="G44" s="707">
        <v>183</v>
      </c>
      <c r="H44" s="707">
        <v>159</v>
      </c>
      <c r="M44" s="707">
        <v>524</v>
      </c>
    </row>
    <row r="45" ht="11.25" customHeight="1"/>
    <row r="46" ht="5.25" customHeight="1"/>
    <row r="47" spans="2:7" ht="12.75">
      <c r="B47" s="703" t="s">
        <v>1448</v>
      </c>
      <c r="F47" s="911" t="s">
        <v>1436</v>
      </c>
      <c r="G47" s="911"/>
    </row>
    <row r="48" ht="9" customHeight="1"/>
    <row r="49" spans="2:13" ht="16.5" customHeight="1">
      <c r="B49" s="911" t="s">
        <v>930</v>
      </c>
      <c r="C49" s="911"/>
      <c r="D49" s="911"/>
      <c r="F49" s="704" t="s">
        <v>1364</v>
      </c>
      <c r="G49" s="704" t="s">
        <v>1332</v>
      </c>
      <c r="H49" s="704" t="s">
        <v>1333</v>
      </c>
      <c r="M49" s="704" t="s">
        <v>931</v>
      </c>
    </row>
    <row r="50" ht="4.5" customHeight="1"/>
    <row r="51" spans="2:13" ht="12.75">
      <c r="B51" s="705" t="s">
        <v>1206</v>
      </c>
      <c r="D51" s="706" t="s">
        <v>918</v>
      </c>
      <c r="F51" s="707">
        <v>161</v>
      </c>
      <c r="G51" s="707">
        <v>141</v>
      </c>
      <c r="H51" s="707">
        <v>139</v>
      </c>
      <c r="M51" s="707">
        <v>441</v>
      </c>
    </row>
    <row r="52" ht="6" customHeight="1"/>
    <row r="53" spans="4:13" ht="15" customHeight="1">
      <c r="D53" s="706" t="s">
        <v>1334</v>
      </c>
      <c r="F53" s="707">
        <v>181</v>
      </c>
      <c r="G53" s="707">
        <v>161</v>
      </c>
      <c r="H53" s="707">
        <v>159</v>
      </c>
      <c r="M53" s="707">
        <v>501</v>
      </c>
    </row>
    <row r="54" ht="4.5" customHeight="1"/>
    <row r="55" spans="2:13" ht="12.75">
      <c r="B55" s="705" t="s">
        <v>1204</v>
      </c>
      <c r="D55" s="706" t="s">
        <v>918</v>
      </c>
      <c r="F55" s="707">
        <v>172</v>
      </c>
      <c r="G55" s="707">
        <v>145</v>
      </c>
      <c r="H55" s="707">
        <v>122</v>
      </c>
      <c r="M55" s="707">
        <v>439</v>
      </c>
    </row>
    <row r="56" ht="6" customHeight="1"/>
    <row r="57" spans="4:13" ht="15" customHeight="1">
      <c r="D57" s="706" t="s">
        <v>1334</v>
      </c>
      <c r="F57" s="707">
        <v>197</v>
      </c>
      <c r="G57" s="707">
        <v>170</v>
      </c>
      <c r="H57" s="707">
        <v>147</v>
      </c>
      <c r="M57" s="707">
        <v>514</v>
      </c>
    </row>
    <row r="58" ht="4.5" customHeight="1"/>
    <row r="59" spans="2:13" ht="12.75">
      <c r="B59" s="705" t="s">
        <v>1440</v>
      </c>
      <c r="D59" s="706" t="s">
        <v>918</v>
      </c>
      <c r="F59" s="707">
        <v>135</v>
      </c>
      <c r="G59" s="707">
        <v>115</v>
      </c>
      <c r="H59" s="707">
        <v>189</v>
      </c>
      <c r="M59" s="707">
        <v>439</v>
      </c>
    </row>
    <row r="60" ht="6" customHeight="1"/>
    <row r="61" spans="4:13" ht="15" customHeight="1">
      <c r="D61" s="706" t="s">
        <v>1334</v>
      </c>
      <c r="F61" s="707">
        <v>160</v>
      </c>
      <c r="G61" s="707">
        <v>140</v>
      </c>
      <c r="H61" s="707">
        <v>214</v>
      </c>
      <c r="M61" s="707">
        <v>514</v>
      </c>
    </row>
    <row r="62" ht="11.25" customHeight="1"/>
    <row r="63" ht="5.25" customHeight="1"/>
    <row r="64" spans="2:7" ht="12.75">
      <c r="B64" s="703" t="s">
        <v>1339</v>
      </c>
      <c r="F64" s="911" t="s">
        <v>1437</v>
      </c>
      <c r="G64" s="911"/>
    </row>
    <row r="65" ht="9" customHeight="1"/>
    <row r="66" spans="2:13" ht="16.5" customHeight="1">
      <c r="B66" s="911" t="s">
        <v>930</v>
      </c>
      <c r="C66" s="911"/>
      <c r="D66" s="911"/>
      <c r="F66" s="704" t="s">
        <v>1364</v>
      </c>
      <c r="G66" s="704" t="s">
        <v>1332</v>
      </c>
      <c r="H66" s="704" t="s">
        <v>1333</v>
      </c>
      <c r="M66" s="704" t="s">
        <v>931</v>
      </c>
    </row>
    <row r="67" ht="4.5" customHeight="1"/>
    <row r="68" spans="2:13" ht="12.75">
      <c r="B68" s="705" t="s">
        <v>973</v>
      </c>
      <c r="D68" s="706" t="s">
        <v>918</v>
      </c>
      <c r="F68" s="707">
        <v>193</v>
      </c>
      <c r="G68" s="707">
        <v>170</v>
      </c>
      <c r="H68" s="707">
        <v>176</v>
      </c>
      <c r="M68" s="707">
        <v>539</v>
      </c>
    </row>
    <row r="69" ht="6" customHeight="1"/>
    <row r="70" spans="4:13" ht="15" customHeight="1">
      <c r="D70" s="706" t="s">
        <v>1334</v>
      </c>
      <c r="F70" s="707">
        <v>218</v>
      </c>
      <c r="G70" s="707">
        <v>195</v>
      </c>
      <c r="H70" s="707">
        <v>201</v>
      </c>
      <c r="M70" s="707">
        <v>614</v>
      </c>
    </row>
    <row r="71" ht="4.5" customHeight="1"/>
    <row r="72" spans="2:13" ht="12.75">
      <c r="B72" s="705" t="s">
        <v>1200</v>
      </c>
      <c r="D72" s="706" t="s">
        <v>918</v>
      </c>
      <c r="F72" s="707">
        <v>165</v>
      </c>
      <c r="G72" s="707">
        <v>176</v>
      </c>
      <c r="H72" s="707">
        <v>181</v>
      </c>
      <c r="M72" s="707">
        <v>522</v>
      </c>
    </row>
    <row r="73" ht="6" customHeight="1"/>
    <row r="74" spans="4:13" ht="15" customHeight="1">
      <c r="D74" s="706" t="s">
        <v>1334</v>
      </c>
      <c r="F74" s="707">
        <v>190</v>
      </c>
      <c r="G74" s="707">
        <v>201</v>
      </c>
      <c r="H74" s="707">
        <v>206</v>
      </c>
      <c r="M74" s="707">
        <v>597</v>
      </c>
    </row>
    <row r="75" ht="4.5" customHeight="1"/>
    <row r="76" spans="2:13" ht="12.75">
      <c r="B76" s="705" t="s">
        <v>1137</v>
      </c>
      <c r="D76" s="706" t="s">
        <v>918</v>
      </c>
      <c r="F76" s="707">
        <v>156</v>
      </c>
      <c r="G76" s="707">
        <v>152</v>
      </c>
      <c r="H76" s="707">
        <v>180</v>
      </c>
      <c r="M76" s="707">
        <v>488</v>
      </c>
    </row>
    <row r="77" ht="6" customHeight="1"/>
    <row r="78" spans="4:13" ht="15" customHeight="1">
      <c r="D78" s="706" t="s">
        <v>1334</v>
      </c>
      <c r="F78" s="707">
        <v>166</v>
      </c>
      <c r="G78" s="707">
        <v>162</v>
      </c>
      <c r="H78" s="707">
        <v>190</v>
      </c>
      <c r="M78" s="707">
        <v>518</v>
      </c>
    </row>
    <row r="79" ht="11.25" customHeight="1"/>
    <row r="80" ht="10.5" customHeight="1"/>
    <row r="81" spans="2:14" ht="18" customHeight="1">
      <c r="B81" s="911" t="s">
        <v>1330</v>
      </c>
      <c r="C81" s="911"/>
      <c r="D81" s="911"/>
      <c r="G81" s="913">
        <v>42691.87021990741</v>
      </c>
      <c r="H81" s="913"/>
      <c r="I81" s="914">
        <v>42691.87021990741</v>
      </c>
      <c r="J81" s="914"/>
      <c r="K81" s="914"/>
      <c r="L81" s="915">
        <v>1</v>
      </c>
      <c r="M81" s="915"/>
      <c r="N81" s="915"/>
    </row>
    <row r="82" ht="5.25" customHeight="1"/>
    <row r="83" spans="2:7" ht="12.75">
      <c r="B83" s="703" t="s">
        <v>1348</v>
      </c>
      <c r="F83" s="911" t="s">
        <v>1487</v>
      </c>
      <c r="G83" s="911"/>
    </row>
    <row r="84" ht="9" customHeight="1"/>
    <row r="85" spans="2:13" ht="16.5" customHeight="1">
      <c r="B85" s="911" t="s">
        <v>930</v>
      </c>
      <c r="C85" s="911"/>
      <c r="D85" s="911"/>
      <c r="F85" s="704" t="s">
        <v>1364</v>
      </c>
      <c r="G85" s="704" t="s">
        <v>1332</v>
      </c>
      <c r="H85" s="704" t="s">
        <v>1333</v>
      </c>
      <c r="M85" s="704" t="s">
        <v>931</v>
      </c>
    </row>
    <row r="86" ht="4.5" customHeight="1"/>
    <row r="87" spans="2:13" ht="12.75">
      <c r="B87" s="705" t="s">
        <v>1195</v>
      </c>
      <c r="D87" s="706" t="s">
        <v>918</v>
      </c>
      <c r="F87" s="707">
        <v>179</v>
      </c>
      <c r="G87" s="707">
        <v>218</v>
      </c>
      <c r="H87" s="707">
        <v>169</v>
      </c>
      <c r="M87" s="707">
        <v>566</v>
      </c>
    </row>
    <row r="88" ht="6" customHeight="1"/>
    <row r="89" spans="4:13" ht="15" customHeight="1">
      <c r="D89" s="706" t="s">
        <v>1334</v>
      </c>
      <c r="F89" s="707">
        <v>193</v>
      </c>
      <c r="G89" s="707">
        <v>232</v>
      </c>
      <c r="H89" s="707">
        <v>183</v>
      </c>
      <c r="M89" s="707">
        <v>608</v>
      </c>
    </row>
    <row r="90" ht="4.5" customHeight="1"/>
    <row r="91" spans="2:13" ht="12.75">
      <c r="B91" s="705" t="s">
        <v>1232</v>
      </c>
      <c r="D91" s="706" t="s">
        <v>918</v>
      </c>
      <c r="F91" s="707">
        <v>170</v>
      </c>
      <c r="G91" s="707">
        <v>189</v>
      </c>
      <c r="H91" s="707">
        <v>185</v>
      </c>
      <c r="M91" s="707">
        <v>544</v>
      </c>
    </row>
    <row r="92" ht="6" customHeight="1"/>
    <row r="93" spans="4:13" ht="15" customHeight="1">
      <c r="D93" s="706" t="s">
        <v>1334</v>
      </c>
      <c r="F93" s="707">
        <v>170</v>
      </c>
      <c r="G93" s="707">
        <v>189</v>
      </c>
      <c r="H93" s="707">
        <v>185</v>
      </c>
      <c r="M93" s="707">
        <v>544</v>
      </c>
    </row>
    <row r="94" ht="4.5" customHeight="1"/>
    <row r="95" spans="2:13" ht="12.75">
      <c r="B95" s="705" t="s">
        <v>1125</v>
      </c>
      <c r="D95" s="706" t="s">
        <v>918</v>
      </c>
      <c r="F95" s="707">
        <v>148</v>
      </c>
      <c r="G95" s="707">
        <v>190</v>
      </c>
      <c r="H95" s="707">
        <v>161</v>
      </c>
      <c r="M95" s="707">
        <v>499</v>
      </c>
    </row>
    <row r="96" ht="6" customHeight="1"/>
    <row r="97" spans="4:13" ht="15" customHeight="1">
      <c r="D97" s="706" t="s">
        <v>1334</v>
      </c>
      <c r="F97" s="707">
        <v>166</v>
      </c>
      <c r="G97" s="707">
        <v>208</v>
      </c>
      <c r="H97" s="707">
        <v>179</v>
      </c>
      <c r="M97" s="707">
        <v>553</v>
      </c>
    </row>
    <row r="98" ht="11.25" customHeight="1"/>
    <row r="99" ht="5.25" customHeight="1"/>
    <row r="100" spans="2:7" ht="12.75">
      <c r="B100" s="703" t="s">
        <v>1341</v>
      </c>
      <c r="F100" s="911" t="s">
        <v>1488</v>
      </c>
      <c r="G100" s="911"/>
    </row>
    <row r="101" ht="9" customHeight="1"/>
    <row r="102" spans="2:13" ht="16.5" customHeight="1">
      <c r="B102" s="911" t="s">
        <v>930</v>
      </c>
      <c r="C102" s="911"/>
      <c r="D102" s="911"/>
      <c r="F102" s="704" t="s">
        <v>1364</v>
      </c>
      <c r="G102" s="704" t="s">
        <v>1332</v>
      </c>
      <c r="H102" s="704" t="s">
        <v>1333</v>
      </c>
      <c r="M102" s="704" t="s">
        <v>931</v>
      </c>
    </row>
    <row r="103" ht="4.5" customHeight="1"/>
    <row r="104" spans="2:13" ht="12.75">
      <c r="B104" s="705" t="s">
        <v>1263</v>
      </c>
      <c r="D104" s="706" t="s">
        <v>918</v>
      </c>
      <c r="F104" s="707">
        <v>182</v>
      </c>
      <c r="G104" s="707">
        <v>169</v>
      </c>
      <c r="H104" s="707">
        <v>172</v>
      </c>
      <c r="M104" s="707">
        <v>523</v>
      </c>
    </row>
    <row r="105" ht="6" customHeight="1"/>
    <row r="106" spans="4:13" ht="15" customHeight="1">
      <c r="D106" s="706" t="s">
        <v>1334</v>
      </c>
      <c r="F106" s="707">
        <v>196</v>
      </c>
      <c r="G106" s="707">
        <v>183</v>
      </c>
      <c r="H106" s="707">
        <v>186</v>
      </c>
      <c r="M106" s="707">
        <v>565</v>
      </c>
    </row>
    <row r="107" ht="4.5" customHeight="1"/>
    <row r="108" spans="2:13" ht="12.75">
      <c r="B108" s="705" t="s">
        <v>1245</v>
      </c>
      <c r="D108" s="706" t="s">
        <v>918</v>
      </c>
      <c r="F108" s="707">
        <v>199</v>
      </c>
      <c r="G108" s="707">
        <v>155</v>
      </c>
      <c r="H108" s="707">
        <v>157</v>
      </c>
      <c r="M108" s="707">
        <v>511</v>
      </c>
    </row>
    <row r="109" ht="6" customHeight="1"/>
    <row r="110" spans="4:13" ht="15" customHeight="1">
      <c r="D110" s="706" t="s">
        <v>1334</v>
      </c>
      <c r="F110" s="707">
        <v>204</v>
      </c>
      <c r="G110" s="707">
        <v>160</v>
      </c>
      <c r="H110" s="707">
        <v>162</v>
      </c>
      <c r="M110" s="707">
        <v>526</v>
      </c>
    </row>
    <row r="111" ht="4.5" customHeight="1"/>
    <row r="112" spans="2:13" ht="12.75">
      <c r="B112" s="705" t="s">
        <v>1246</v>
      </c>
      <c r="D112" s="706" t="s">
        <v>918</v>
      </c>
      <c r="F112" s="707">
        <v>162</v>
      </c>
      <c r="G112" s="707">
        <v>178</v>
      </c>
      <c r="H112" s="707">
        <v>155</v>
      </c>
      <c r="M112" s="707">
        <v>495</v>
      </c>
    </row>
    <row r="113" ht="6" customHeight="1"/>
    <row r="114" spans="4:13" ht="15" customHeight="1">
      <c r="D114" s="706" t="s">
        <v>1334</v>
      </c>
      <c r="F114" s="707">
        <v>163</v>
      </c>
      <c r="G114" s="707">
        <v>179</v>
      </c>
      <c r="H114" s="707">
        <v>156</v>
      </c>
      <c r="M114" s="707">
        <v>498</v>
      </c>
    </row>
    <row r="115" ht="11.25" customHeight="1"/>
    <row r="116" ht="5.25" customHeight="1"/>
    <row r="117" spans="2:7" ht="12.75">
      <c r="B117" s="703" t="s">
        <v>1345</v>
      </c>
      <c r="F117" s="911" t="s">
        <v>1489</v>
      </c>
      <c r="G117" s="911"/>
    </row>
    <row r="118" ht="9" customHeight="1"/>
    <row r="119" spans="2:13" ht="16.5" customHeight="1">
      <c r="B119" s="911" t="s">
        <v>930</v>
      </c>
      <c r="C119" s="911"/>
      <c r="D119" s="911"/>
      <c r="F119" s="704" t="s">
        <v>1364</v>
      </c>
      <c r="G119" s="704" t="s">
        <v>1332</v>
      </c>
      <c r="H119" s="704" t="s">
        <v>1333</v>
      </c>
      <c r="M119" s="704" t="s">
        <v>931</v>
      </c>
    </row>
    <row r="120" ht="4.5" customHeight="1"/>
    <row r="121" spans="2:13" ht="12.75">
      <c r="B121" s="705" t="s">
        <v>944</v>
      </c>
      <c r="D121" s="706" t="s">
        <v>918</v>
      </c>
      <c r="F121" s="707">
        <v>210</v>
      </c>
      <c r="G121" s="707">
        <v>143</v>
      </c>
      <c r="H121" s="707">
        <v>159</v>
      </c>
      <c r="M121" s="707">
        <v>512</v>
      </c>
    </row>
    <row r="122" ht="6" customHeight="1"/>
    <row r="123" spans="4:13" ht="15" customHeight="1">
      <c r="D123" s="706" t="s">
        <v>1334</v>
      </c>
      <c r="F123" s="707">
        <v>226</v>
      </c>
      <c r="G123" s="707">
        <v>159</v>
      </c>
      <c r="H123" s="707">
        <v>175</v>
      </c>
      <c r="M123" s="707">
        <v>560</v>
      </c>
    </row>
    <row r="124" ht="4.5" customHeight="1"/>
    <row r="125" spans="2:13" ht="12.75">
      <c r="B125" s="705" t="s">
        <v>1485</v>
      </c>
      <c r="D125" s="706" t="s">
        <v>918</v>
      </c>
      <c r="F125" s="707">
        <v>175</v>
      </c>
      <c r="G125" s="707">
        <v>150</v>
      </c>
      <c r="H125" s="707">
        <v>178</v>
      </c>
      <c r="M125" s="707">
        <v>503</v>
      </c>
    </row>
    <row r="126" ht="6" customHeight="1"/>
    <row r="127" spans="4:13" ht="15" customHeight="1">
      <c r="D127" s="706" t="s">
        <v>1334</v>
      </c>
      <c r="F127" s="707">
        <v>190</v>
      </c>
      <c r="G127" s="707">
        <v>165</v>
      </c>
      <c r="H127" s="707">
        <v>193</v>
      </c>
      <c r="M127" s="707">
        <v>548</v>
      </c>
    </row>
    <row r="128" ht="4.5" customHeight="1"/>
    <row r="129" spans="2:13" ht="12.75">
      <c r="B129" s="705" t="s">
        <v>1258</v>
      </c>
      <c r="D129" s="706" t="s">
        <v>918</v>
      </c>
      <c r="F129" s="707">
        <v>131</v>
      </c>
      <c r="G129" s="707">
        <v>180</v>
      </c>
      <c r="H129" s="707">
        <v>124</v>
      </c>
      <c r="M129" s="707">
        <v>435</v>
      </c>
    </row>
    <row r="130" ht="6" customHeight="1"/>
    <row r="131" spans="4:13" ht="15" customHeight="1">
      <c r="D131" s="706" t="s">
        <v>1334</v>
      </c>
      <c r="F131" s="707">
        <v>163</v>
      </c>
      <c r="G131" s="707">
        <v>212</v>
      </c>
      <c r="H131" s="707">
        <v>156</v>
      </c>
      <c r="M131" s="707">
        <v>531</v>
      </c>
    </row>
    <row r="132" ht="11.25" customHeight="1"/>
    <row r="133" ht="5.25" customHeight="1"/>
    <row r="134" spans="2:7" ht="12.75">
      <c r="B134" s="703" t="s">
        <v>1378</v>
      </c>
      <c r="F134" s="911" t="s">
        <v>1490</v>
      </c>
      <c r="G134" s="911"/>
    </row>
    <row r="135" ht="9" customHeight="1"/>
    <row r="136" spans="2:13" ht="16.5" customHeight="1">
      <c r="B136" s="911" t="s">
        <v>930</v>
      </c>
      <c r="C136" s="911"/>
      <c r="D136" s="911"/>
      <c r="F136" s="704" t="s">
        <v>1364</v>
      </c>
      <c r="G136" s="704" t="s">
        <v>1332</v>
      </c>
      <c r="H136" s="704" t="s">
        <v>1333</v>
      </c>
      <c r="M136" s="704" t="s">
        <v>931</v>
      </c>
    </row>
    <row r="137" ht="4.5" customHeight="1"/>
    <row r="138" spans="2:13" ht="12.75">
      <c r="B138" s="705" t="s">
        <v>1223</v>
      </c>
      <c r="D138" s="706" t="s">
        <v>918</v>
      </c>
      <c r="F138" s="707">
        <v>182</v>
      </c>
      <c r="G138" s="707">
        <v>152</v>
      </c>
      <c r="H138" s="707">
        <v>134</v>
      </c>
      <c r="M138" s="707">
        <v>468</v>
      </c>
    </row>
    <row r="139" ht="6" customHeight="1"/>
    <row r="140" spans="4:13" ht="15" customHeight="1">
      <c r="D140" s="706" t="s">
        <v>1334</v>
      </c>
      <c r="F140" s="707">
        <v>207</v>
      </c>
      <c r="G140" s="707">
        <v>177</v>
      </c>
      <c r="H140" s="707">
        <v>159</v>
      </c>
      <c r="M140" s="707">
        <v>543</v>
      </c>
    </row>
    <row r="141" ht="4.5" customHeight="1"/>
    <row r="142" spans="2:13" ht="12.75">
      <c r="B142" s="705" t="s">
        <v>977</v>
      </c>
      <c r="D142" s="706" t="s">
        <v>918</v>
      </c>
      <c r="F142" s="707">
        <v>163</v>
      </c>
      <c r="G142" s="707">
        <v>151</v>
      </c>
      <c r="H142" s="707">
        <v>145</v>
      </c>
      <c r="M142" s="707">
        <v>459</v>
      </c>
    </row>
    <row r="143" ht="6" customHeight="1"/>
    <row r="144" spans="4:13" ht="15" customHeight="1">
      <c r="D144" s="706" t="s">
        <v>1334</v>
      </c>
      <c r="F144" s="707">
        <v>181</v>
      </c>
      <c r="G144" s="707">
        <v>169</v>
      </c>
      <c r="H144" s="707">
        <v>163</v>
      </c>
      <c r="M144" s="707">
        <v>513</v>
      </c>
    </row>
    <row r="145" ht="4.5" customHeight="1"/>
    <row r="146" spans="2:13" ht="12.75">
      <c r="B146" s="705" t="s">
        <v>1152</v>
      </c>
      <c r="D146" s="706" t="s">
        <v>918</v>
      </c>
      <c r="F146" s="707">
        <v>121</v>
      </c>
      <c r="G146" s="707">
        <v>142</v>
      </c>
      <c r="H146" s="707">
        <v>143</v>
      </c>
      <c r="M146" s="707">
        <v>406</v>
      </c>
    </row>
    <row r="147" ht="6" customHeight="1"/>
    <row r="148" spans="4:13" ht="15" customHeight="1">
      <c r="D148" s="706" t="s">
        <v>1334</v>
      </c>
      <c r="F148" s="707">
        <v>156</v>
      </c>
      <c r="G148" s="707">
        <v>177</v>
      </c>
      <c r="H148" s="707">
        <v>178</v>
      </c>
      <c r="M148" s="707">
        <v>511</v>
      </c>
    </row>
    <row r="149" ht="11.25" customHeight="1"/>
    <row r="150" ht="10.5" customHeight="1"/>
    <row r="151" spans="2:14" ht="18" customHeight="1">
      <c r="B151" s="911" t="s">
        <v>1330</v>
      </c>
      <c r="C151" s="911"/>
      <c r="D151" s="911"/>
      <c r="G151" s="913">
        <v>42691.87021990741</v>
      </c>
      <c r="H151" s="913"/>
      <c r="I151" s="914">
        <v>42691.87021990741</v>
      </c>
      <c r="J151" s="914"/>
      <c r="K151" s="914"/>
      <c r="L151" s="915">
        <v>1</v>
      </c>
      <c r="M151" s="915"/>
      <c r="N151" s="915"/>
    </row>
    <row r="152" ht="5.25" customHeight="1"/>
    <row r="153" spans="2:7" ht="12.75">
      <c r="B153" s="703" t="s">
        <v>1346</v>
      </c>
      <c r="F153" s="911" t="s">
        <v>1491</v>
      </c>
      <c r="G153" s="911"/>
    </row>
    <row r="154" ht="9" customHeight="1"/>
    <row r="155" spans="2:13" ht="16.5" customHeight="1">
      <c r="B155" s="911" t="s">
        <v>930</v>
      </c>
      <c r="C155" s="911"/>
      <c r="D155" s="911"/>
      <c r="F155" s="704" t="s">
        <v>1364</v>
      </c>
      <c r="G155" s="704" t="s">
        <v>1332</v>
      </c>
      <c r="H155" s="704" t="s">
        <v>1333</v>
      </c>
      <c r="M155" s="704" t="s">
        <v>931</v>
      </c>
    </row>
    <row r="156" ht="4.5" customHeight="1"/>
    <row r="157" spans="2:13" ht="12.75">
      <c r="B157" s="705" t="s">
        <v>971</v>
      </c>
      <c r="D157" s="706" t="s">
        <v>918</v>
      </c>
      <c r="F157" s="707">
        <v>166</v>
      </c>
      <c r="G157" s="707">
        <v>215</v>
      </c>
      <c r="H157" s="707">
        <v>166</v>
      </c>
      <c r="M157" s="707">
        <v>547</v>
      </c>
    </row>
    <row r="158" ht="6" customHeight="1"/>
    <row r="159" spans="4:13" ht="15" customHeight="1">
      <c r="D159" s="706" t="s">
        <v>1334</v>
      </c>
      <c r="F159" s="707">
        <v>182</v>
      </c>
      <c r="G159" s="707">
        <v>231</v>
      </c>
      <c r="H159" s="707">
        <v>182</v>
      </c>
      <c r="M159" s="707">
        <v>595</v>
      </c>
    </row>
    <row r="160" ht="4.5" customHeight="1"/>
    <row r="161" spans="2:13" ht="12.75">
      <c r="B161" s="705" t="s">
        <v>1142</v>
      </c>
      <c r="D161" s="706" t="s">
        <v>918</v>
      </c>
      <c r="F161" s="707">
        <v>168</v>
      </c>
      <c r="G161" s="707">
        <v>165</v>
      </c>
      <c r="H161" s="707">
        <v>158</v>
      </c>
      <c r="M161" s="707">
        <v>491</v>
      </c>
    </row>
    <row r="162" ht="6" customHeight="1"/>
    <row r="163" spans="4:13" ht="15" customHeight="1">
      <c r="D163" s="706" t="s">
        <v>1334</v>
      </c>
      <c r="F163" s="707">
        <v>178</v>
      </c>
      <c r="G163" s="707">
        <v>175</v>
      </c>
      <c r="H163" s="707">
        <v>168</v>
      </c>
      <c r="M163" s="707">
        <v>521</v>
      </c>
    </row>
    <row r="164" ht="4.5" customHeight="1"/>
    <row r="165" spans="2:13" ht="12.75">
      <c r="B165" s="705" t="s">
        <v>1064</v>
      </c>
      <c r="D165" s="706" t="s">
        <v>918</v>
      </c>
      <c r="F165" s="707">
        <v>140</v>
      </c>
      <c r="G165" s="707">
        <v>141</v>
      </c>
      <c r="H165" s="707">
        <v>128</v>
      </c>
      <c r="M165" s="707">
        <v>409</v>
      </c>
    </row>
    <row r="166" ht="6" customHeight="1"/>
    <row r="167" spans="4:13" ht="15" customHeight="1">
      <c r="D167" s="706" t="s">
        <v>1334</v>
      </c>
      <c r="F167" s="707">
        <v>175</v>
      </c>
      <c r="G167" s="707">
        <v>176</v>
      </c>
      <c r="H167" s="707">
        <v>163</v>
      </c>
      <c r="M167" s="707">
        <v>514</v>
      </c>
    </row>
    <row r="168" ht="11.25" customHeight="1"/>
    <row r="169" ht="5.25" customHeight="1"/>
    <row r="170" spans="2:7" ht="12.75">
      <c r="B170" s="703" t="s">
        <v>1340</v>
      </c>
      <c r="F170" s="911" t="s">
        <v>1492</v>
      </c>
      <c r="G170" s="911"/>
    </row>
    <row r="171" ht="9" customHeight="1"/>
    <row r="172" spans="2:13" ht="16.5" customHeight="1">
      <c r="B172" s="911" t="s">
        <v>930</v>
      </c>
      <c r="C172" s="911"/>
      <c r="D172" s="911"/>
      <c r="F172" s="704" t="s">
        <v>1364</v>
      </c>
      <c r="G172" s="704" t="s">
        <v>1332</v>
      </c>
      <c r="H172" s="704" t="s">
        <v>1333</v>
      </c>
      <c r="M172" s="704" t="s">
        <v>931</v>
      </c>
    </row>
    <row r="173" ht="4.5" customHeight="1"/>
    <row r="174" spans="2:13" ht="12.75">
      <c r="B174" s="705" t="s">
        <v>1219</v>
      </c>
      <c r="D174" s="706" t="s">
        <v>918</v>
      </c>
      <c r="F174" s="707">
        <v>190</v>
      </c>
      <c r="G174" s="707">
        <v>171</v>
      </c>
      <c r="H174" s="707">
        <v>200</v>
      </c>
      <c r="M174" s="707">
        <v>561</v>
      </c>
    </row>
    <row r="175" ht="6" customHeight="1"/>
    <row r="176" spans="4:13" ht="15" customHeight="1">
      <c r="D176" s="706" t="s">
        <v>1334</v>
      </c>
      <c r="F176" s="707">
        <v>204</v>
      </c>
      <c r="G176" s="707">
        <v>185</v>
      </c>
      <c r="H176" s="707">
        <v>214</v>
      </c>
      <c r="M176" s="707">
        <v>603</v>
      </c>
    </row>
    <row r="177" ht="4.5" customHeight="1"/>
    <row r="178" spans="2:13" ht="12.75">
      <c r="B178" s="705" t="s">
        <v>1243</v>
      </c>
      <c r="D178" s="706" t="s">
        <v>918</v>
      </c>
      <c r="F178" s="707">
        <v>189</v>
      </c>
      <c r="G178" s="707">
        <v>178</v>
      </c>
      <c r="H178" s="707">
        <v>135</v>
      </c>
      <c r="M178" s="707">
        <v>502</v>
      </c>
    </row>
    <row r="179" ht="6" customHeight="1"/>
    <row r="180" spans="4:13" ht="15" customHeight="1">
      <c r="D180" s="706" t="s">
        <v>1334</v>
      </c>
      <c r="F180" s="707">
        <v>199</v>
      </c>
      <c r="G180" s="707">
        <v>188</v>
      </c>
      <c r="H180" s="707">
        <v>145</v>
      </c>
      <c r="M180" s="707">
        <v>532</v>
      </c>
    </row>
    <row r="181" ht="4.5" customHeight="1"/>
    <row r="182" spans="2:13" ht="12.75">
      <c r="B182" s="705" t="s">
        <v>1215</v>
      </c>
      <c r="D182" s="706" t="s">
        <v>918</v>
      </c>
      <c r="F182" s="707">
        <v>132</v>
      </c>
      <c r="G182" s="707">
        <v>144</v>
      </c>
      <c r="H182" s="707">
        <v>139</v>
      </c>
      <c r="M182" s="707">
        <v>415</v>
      </c>
    </row>
    <row r="183" ht="6" customHeight="1"/>
    <row r="184" spans="4:13" ht="15" customHeight="1">
      <c r="D184" s="706" t="s">
        <v>1334</v>
      </c>
      <c r="F184" s="707">
        <v>157</v>
      </c>
      <c r="G184" s="707">
        <v>169</v>
      </c>
      <c r="H184" s="707">
        <v>164</v>
      </c>
      <c r="M184" s="707">
        <v>490</v>
      </c>
    </row>
    <row r="185" ht="11.25" customHeight="1"/>
    <row r="186" ht="5.25" customHeight="1"/>
    <row r="187" spans="2:7" ht="12.75">
      <c r="B187" s="703" t="s">
        <v>1343</v>
      </c>
      <c r="F187" s="911" t="s">
        <v>1373</v>
      </c>
      <c r="G187" s="911"/>
    </row>
    <row r="188" ht="9" customHeight="1"/>
    <row r="189" spans="2:13" ht="16.5" customHeight="1">
      <c r="B189" s="911" t="s">
        <v>930</v>
      </c>
      <c r="C189" s="911"/>
      <c r="D189" s="911"/>
      <c r="F189" s="704" t="s">
        <v>1364</v>
      </c>
      <c r="G189" s="704" t="s">
        <v>1332</v>
      </c>
      <c r="H189" s="704" t="s">
        <v>1333</v>
      </c>
      <c r="M189" s="704" t="s">
        <v>931</v>
      </c>
    </row>
    <row r="190" ht="4.5" customHeight="1"/>
    <row r="191" spans="2:13" ht="12.75">
      <c r="B191" s="705" t="s">
        <v>970</v>
      </c>
      <c r="D191" s="706" t="s">
        <v>918</v>
      </c>
      <c r="F191" s="707">
        <v>192</v>
      </c>
      <c r="G191" s="707">
        <v>180</v>
      </c>
      <c r="H191" s="707">
        <v>134</v>
      </c>
      <c r="M191" s="707">
        <v>506</v>
      </c>
    </row>
    <row r="192" ht="6" customHeight="1"/>
    <row r="193" spans="4:13" ht="15" customHeight="1">
      <c r="D193" s="706" t="s">
        <v>1334</v>
      </c>
      <c r="F193" s="707">
        <v>217</v>
      </c>
      <c r="G193" s="707">
        <v>205</v>
      </c>
      <c r="H193" s="707">
        <v>159</v>
      </c>
      <c r="M193" s="707">
        <v>581</v>
      </c>
    </row>
    <row r="194" ht="4.5" customHeight="1"/>
    <row r="195" spans="2:13" ht="12.75">
      <c r="B195" s="705" t="s">
        <v>1209</v>
      </c>
      <c r="D195" s="706" t="s">
        <v>918</v>
      </c>
      <c r="F195" s="707">
        <v>151</v>
      </c>
      <c r="G195" s="707">
        <v>192</v>
      </c>
      <c r="H195" s="707">
        <v>162</v>
      </c>
      <c r="M195" s="707">
        <v>505</v>
      </c>
    </row>
    <row r="196" ht="6" customHeight="1"/>
    <row r="197" spans="4:13" ht="15" customHeight="1">
      <c r="D197" s="706" t="s">
        <v>1334</v>
      </c>
      <c r="F197" s="707">
        <v>176</v>
      </c>
      <c r="G197" s="707">
        <v>217</v>
      </c>
      <c r="H197" s="707">
        <v>187</v>
      </c>
      <c r="M197" s="707">
        <v>580</v>
      </c>
    </row>
    <row r="198" ht="4.5" customHeight="1"/>
    <row r="199" spans="2:13" ht="12.75">
      <c r="B199" s="705" t="s">
        <v>1495</v>
      </c>
      <c r="D199" s="706" t="s">
        <v>918</v>
      </c>
      <c r="F199" s="707">
        <v>170</v>
      </c>
      <c r="G199" s="707">
        <v>176</v>
      </c>
      <c r="H199" s="707">
        <v>140</v>
      </c>
      <c r="M199" s="707">
        <v>486</v>
      </c>
    </row>
    <row r="200" ht="6" customHeight="1"/>
    <row r="201" spans="4:13" ht="15" customHeight="1">
      <c r="D201" s="706" t="s">
        <v>1334</v>
      </c>
      <c r="F201" s="707">
        <v>195</v>
      </c>
      <c r="G201" s="707">
        <v>201</v>
      </c>
      <c r="H201" s="707">
        <v>165</v>
      </c>
      <c r="M201" s="707">
        <v>561</v>
      </c>
    </row>
    <row r="202" ht="11.25" customHeight="1"/>
    <row r="203" ht="5.25" customHeight="1"/>
    <row r="204" spans="2:7" ht="12.75">
      <c r="B204" s="703" t="s">
        <v>1336</v>
      </c>
      <c r="F204" s="911" t="s">
        <v>1374</v>
      </c>
      <c r="G204" s="911"/>
    </row>
    <row r="205" ht="9" customHeight="1"/>
    <row r="206" spans="2:13" ht="16.5" customHeight="1">
      <c r="B206" s="911" t="s">
        <v>930</v>
      </c>
      <c r="C206" s="911"/>
      <c r="D206" s="911"/>
      <c r="F206" s="704" t="s">
        <v>1364</v>
      </c>
      <c r="G206" s="704" t="s">
        <v>1332</v>
      </c>
      <c r="H206" s="704" t="s">
        <v>1333</v>
      </c>
      <c r="M206" s="704" t="s">
        <v>931</v>
      </c>
    </row>
    <row r="207" ht="4.5" customHeight="1"/>
    <row r="208" spans="2:13" ht="12.75">
      <c r="B208" s="705" t="s">
        <v>1123</v>
      </c>
      <c r="D208" s="706" t="s">
        <v>918</v>
      </c>
      <c r="F208" s="707">
        <v>146</v>
      </c>
      <c r="G208" s="707">
        <v>167</v>
      </c>
      <c r="H208" s="707">
        <v>173</v>
      </c>
      <c r="M208" s="707">
        <v>486</v>
      </c>
    </row>
    <row r="209" ht="6" customHeight="1"/>
    <row r="210" spans="4:13" ht="15" customHeight="1">
      <c r="D210" s="706" t="s">
        <v>1334</v>
      </c>
      <c r="F210" s="707">
        <v>169</v>
      </c>
      <c r="G210" s="707">
        <v>190</v>
      </c>
      <c r="H210" s="707">
        <v>196</v>
      </c>
      <c r="M210" s="707">
        <v>555</v>
      </c>
    </row>
    <row r="211" ht="4.5" customHeight="1"/>
    <row r="212" spans="2:13" ht="12.75">
      <c r="B212" s="705" t="s">
        <v>1252</v>
      </c>
      <c r="D212" s="706" t="s">
        <v>918</v>
      </c>
      <c r="F212" s="707">
        <v>148</v>
      </c>
      <c r="G212" s="707">
        <v>157</v>
      </c>
      <c r="H212" s="707">
        <v>177</v>
      </c>
      <c r="M212" s="707">
        <v>482</v>
      </c>
    </row>
    <row r="213" ht="6" customHeight="1"/>
    <row r="214" spans="4:13" ht="15" customHeight="1">
      <c r="D214" s="706" t="s">
        <v>1334</v>
      </c>
      <c r="F214" s="707">
        <v>169</v>
      </c>
      <c r="G214" s="707">
        <v>178</v>
      </c>
      <c r="H214" s="707">
        <v>198</v>
      </c>
      <c r="M214" s="707">
        <v>545</v>
      </c>
    </row>
    <row r="215" ht="4.5" customHeight="1"/>
    <row r="216" spans="2:13" ht="12.75">
      <c r="B216" s="705" t="s">
        <v>1136</v>
      </c>
      <c r="D216" s="706" t="s">
        <v>918</v>
      </c>
      <c r="F216" s="707">
        <v>172</v>
      </c>
      <c r="G216" s="707">
        <v>141</v>
      </c>
      <c r="H216" s="707">
        <v>156</v>
      </c>
      <c r="M216" s="707">
        <v>469</v>
      </c>
    </row>
    <row r="217" ht="6" customHeight="1"/>
    <row r="218" spans="4:13" ht="15" customHeight="1">
      <c r="D218" s="706" t="s">
        <v>1334</v>
      </c>
      <c r="F218" s="707">
        <v>182</v>
      </c>
      <c r="G218" s="707">
        <v>151</v>
      </c>
      <c r="H218" s="707">
        <v>166</v>
      </c>
      <c r="M218" s="707">
        <v>499</v>
      </c>
    </row>
    <row r="219" ht="11.25" customHeight="1"/>
    <row r="220" ht="10.5" customHeight="1"/>
    <row r="221" spans="2:14" ht="18" customHeight="1">
      <c r="B221" s="911" t="s">
        <v>1330</v>
      </c>
      <c r="C221" s="911"/>
      <c r="D221" s="911"/>
      <c r="G221" s="913">
        <v>42691.87021990741</v>
      </c>
      <c r="H221" s="913"/>
      <c r="I221" s="914">
        <v>42691.87021990741</v>
      </c>
      <c r="J221" s="914"/>
      <c r="K221" s="914"/>
      <c r="L221" s="915">
        <v>1</v>
      </c>
      <c r="M221" s="915"/>
      <c r="N221" s="915"/>
    </row>
    <row r="222" ht="5.25" customHeight="1"/>
    <row r="223" spans="2:7" ht="12.75">
      <c r="B223" s="703" t="s">
        <v>1493</v>
      </c>
      <c r="F223" s="911" t="s">
        <v>1454</v>
      </c>
      <c r="G223" s="911"/>
    </row>
    <row r="224" ht="9" customHeight="1"/>
    <row r="225" spans="2:13" ht="16.5" customHeight="1">
      <c r="B225" s="911" t="s">
        <v>930</v>
      </c>
      <c r="C225" s="911"/>
      <c r="D225" s="911"/>
      <c r="F225" s="704" t="s">
        <v>1364</v>
      </c>
      <c r="G225" s="704" t="s">
        <v>1332</v>
      </c>
      <c r="H225" s="704" t="s">
        <v>1333</v>
      </c>
      <c r="M225" s="704" t="s">
        <v>931</v>
      </c>
    </row>
    <row r="226" ht="4.5" customHeight="1"/>
    <row r="227" spans="2:13" ht="12.75">
      <c r="B227" s="705" t="s">
        <v>1196</v>
      </c>
      <c r="D227" s="706" t="s">
        <v>918</v>
      </c>
      <c r="F227" s="707">
        <v>165</v>
      </c>
      <c r="G227" s="707">
        <v>179</v>
      </c>
      <c r="H227" s="707">
        <v>225</v>
      </c>
      <c r="M227" s="707">
        <v>569</v>
      </c>
    </row>
    <row r="228" ht="6" customHeight="1"/>
    <row r="229" spans="4:13" ht="15" customHeight="1">
      <c r="D229" s="706" t="s">
        <v>1334</v>
      </c>
      <c r="F229" s="707">
        <v>181</v>
      </c>
      <c r="G229" s="707">
        <v>195</v>
      </c>
      <c r="H229" s="707">
        <v>241</v>
      </c>
      <c r="M229" s="707">
        <v>617</v>
      </c>
    </row>
    <row r="230" ht="4.5" customHeight="1"/>
    <row r="231" spans="2:13" ht="12.75">
      <c r="B231" s="705" t="s">
        <v>1197</v>
      </c>
      <c r="D231" s="706" t="s">
        <v>918</v>
      </c>
      <c r="F231" s="707">
        <v>139</v>
      </c>
      <c r="G231" s="707">
        <v>161</v>
      </c>
      <c r="H231" s="707">
        <v>178</v>
      </c>
      <c r="M231" s="707">
        <v>478</v>
      </c>
    </row>
    <row r="232" ht="6" customHeight="1"/>
    <row r="233" spans="4:13" ht="15" customHeight="1">
      <c r="D233" s="706" t="s">
        <v>1334</v>
      </c>
      <c r="F233" s="707">
        <v>147</v>
      </c>
      <c r="G233" s="707">
        <v>169</v>
      </c>
      <c r="H233" s="707">
        <v>186</v>
      </c>
      <c r="M233" s="707">
        <v>502</v>
      </c>
    </row>
    <row r="234" ht="4.5" customHeight="1"/>
    <row r="235" spans="2:13" ht="12.75">
      <c r="B235" s="705" t="s">
        <v>1254</v>
      </c>
      <c r="D235" s="706" t="s">
        <v>918</v>
      </c>
      <c r="F235" s="707">
        <v>167</v>
      </c>
      <c r="G235" s="707">
        <v>160</v>
      </c>
      <c r="H235" s="707">
        <v>128</v>
      </c>
      <c r="M235" s="707">
        <v>455</v>
      </c>
    </row>
    <row r="236" ht="6" customHeight="1"/>
    <row r="237" spans="4:13" ht="15" customHeight="1">
      <c r="D237" s="706" t="s">
        <v>1334</v>
      </c>
      <c r="F237" s="707">
        <v>190</v>
      </c>
      <c r="G237" s="707">
        <v>183</v>
      </c>
      <c r="H237" s="707">
        <v>151</v>
      </c>
      <c r="M237" s="707">
        <v>524</v>
      </c>
    </row>
    <row r="238" ht="11.25" customHeight="1"/>
    <row r="239" ht="5.25" customHeight="1"/>
    <row r="240" spans="2:7" ht="12.75">
      <c r="B240" s="703" t="s">
        <v>1350</v>
      </c>
      <c r="F240" s="911" t="s">
        <v>1455</v>
      </c>
      <c r="G240" s="911"/>
    </row>
    <row r="241" ht="9" customHeight="1"/>
    <row r="242" spans="2:13" ht="16.5" customHeight="1">
      <c r="B242" s="911" t="s">
        <v>930</v>
      </c>
      <c r="C242" s="911"/>
      <c r="D242" s="911"/>
      <c r="F242" s="704" t="s">
        <v>1364</v>
      </c>
      <c r="G242" s="704" t="s">
        <v>1332</v>
      </c>
      <c r="H242" s="704" t="s">
        <v>1333</v>
      </c>
      <c r="M242" s="704" t="s">
        <v>931</v>
      </c>
    </row>
    <row r="243" ht="4.5" customHeight="1"/>
    <row r="244" spans="2:13" ht="12.75">
      <c r="B244" s="705" t="s">
        <v>1244</v>
      </c>
      <c r="D244" s="706" t="s">
        <v>918</v>
      </c>
      <c r="F244" s="707">
        <v>212</v>
      </c>
      <c r="G244" s="707">
        <v>190</v>
      </c>
      <c r="H244" s="707">
        <v>181</v>
      </c>
      <c r="M244" s="707">
        <v>583</v>
      </c>
    </row>
    <row r="245" ht="6" customHeight="1"/>
    <row r="246" spans="4:13" ht="15" customHeight="1">
      <c r="D246" s="706" t="s">
        <v>1334</v>
      </c>
      <c r="F246" s="707">
        <v>216</v>
      </c>
      <c r="G246" s="707">
        <v>194</v>
      </c>
      <c r="H246" s="707">
        <v>185</v>
      </c>
      <c r="M246" s="707">
        <v>595</v>
      </c>
    </row>
    <row r="247" ht="4.5" customHeight="1"/>
    <row r="248" spans="2:13" ht="12.75">
      <c r="B248" s="705" t="s">
        <v>1220</v>
      </c>
      <c r="D248" s="706" t="s">
        <v>918</v>
      </c>
      <c r="F248" s="707">
        <v>192</v>
      </c>
      <c r="G248" s="707">
        <v>145</v>
      </c>
      <c r="H248" s="707">
        <v>183</v>
      </c>
      <c r="M248" s="707">
        <v>520</v>
      </c>
    </row>
    <row r="249" ht="6" customHeight="1"/>
    <row r="250" spans="4:13" ht="15" customHeight="1">
      <c r="D250" s="706" t="s">
        <v>1334</v>
      </c>
      <c r="F250" s="707">
        <v>206</v>
      </c>
      <c r="G250" s="707">
        <v>159</v>
      </c>
      <c r="H250" s="707">
        <v>197</v>
      </c>
      <c r="M250" s="707">
        <v>562</v>
      </c>
    </row>
    <row r="251" ht="4.5" customHeight="1"/>
    <row r="252" spans="2:13" ht="12.75">
      <c r="B252" s="705" t="s">
        <v>1311</v>
      </c>
      <c r="D252" s="706" t="s">
        <v>918</v>
      </c>
      <c r="F252" s="707">
        <v>153</v>
      </c>
      <c r="G252" s="707">
        <v>119</v>
      </c>
      <c r="H252" s="707">
        <v>170</v>
      </c>
      <c r="M252" s="707">
        <v>442</v>
      </c>
    </row>
    <row r="253" ht="6" customHeight="1"/>
    <row r="254" spans="4:13" ht="15" customHeight="1">
      <c r="D254" s="706" t="s">
        <v>1334</v>
      </c>
      <c r="F254" s="707">
        <v>177</v>
      </c>
      <c r="G254" s="707">
        <v>143</v>
      </c>
      <c r="H254" s="707">
        <v>194</v>
      </c>
      <c r="M254" s="707">
        <v>514</v>
      </c>
    </row>
    <row r="255" ht="11.25" customHeight="1"/>
    <row r="256" ht="5.25" customHeight="1"/>
    <row r="257" spans="2:7" ht="12.75">
      <c r="B257" s="703" t="s">
        <v>1344</v>
      </c>
      <c r="F257" s="911" t="s">
        <v>1456</v>
      </c>
      <c r="G257" s="911"/>
    </row>
    <row r="258" ht="9" customHeight="1"/>
    <row r="259" spans="2:13" ht="16.5" customHeight="1">
      <c r="B259" s="911" t="s">
        <v>930</v>
      </c>
      <c r="C259" s="911"/>
      <c r="D259" s="911"/>
      <c r="F259" s="704" t="s">
        <v>1364</v>
      </c>
      <c r="G259" s="704" t="s">
        <v>1332</v>
      </c>
      <c r="H259" s="704" t="s">
        <v>1333</v>
      </c>
      <c r="M259" s="704" t="s">
        <v>931</v>
      </c>
    </row>
    <row r="260" ht="4.5" customHeight="1"/>
    <row r="261" spans="2:13" ht="12.75">
      <c r="B261" s="705" t="s">
        <v>1224</v>
      </c>
      <c r="D261" s="706" t="s">
        <v>918</v>
      </c>
      <c r="F261" s="707">
        <v>188</v>
      </c>
      <c r="G261" s="707">
        <v>178</v>
      </c>
      <c r="H261" s="707">
        <v>161</v>
      </c>
      <c r="M261" s="707">
        <v>527</v>
      </c>
    </row>
    <row r="262" ht="6" customHeight="1"/>
    <row r="263" spans="4:13" ht="15" customHeight="1">
      <c r="D263" s="706" t="s">
        <v>1334</v>
      </c>
      <c r="F263" s="707">
        <v>196</v>
      </c>
      <c r="G263" s="707">
        <v>186</v>
      </c>
      <c r="H263" s="707">
        <v>169</v>
      </c>
      <c r="M263" s="707">
        <v>551</v>
      </c>
    </row>
    <row r="264" ht="4.5" customHeight="1"/>
    <row r="265" spans="2:13" ht="12.75">
      <c r="B265" s="705" t="s">
        <v>1134</v>
      </c>
      <c r="D265" s="706" t="s">
        <v>918</v>
      </c>
      <c r="F265" s="707">
        <v>179</v>
      </c>
      <c r="G265" s="707">
        <v>172</v>
      </c>
      <c r="H265" s="707">
        <v>172</v>
      </c>
      <c r="M265" s="707">
        <v>523</v>
      </c>
    </row>
    <row r="266" ht="6" customHeight="1"/>
    <row r="267" spans="4:13" ht="15" customHeight="1">
      <c r="D267" s="706" t="s">
        <v>1334</v>
      </c>
      <c r="F267" s="707">
        <v>182</v>
      </c>
      <c r="G267" s="707">
        <v>175</v>
      </c>
      <c r="H267" s="707">
        <v>175</v>
      </c>
      <c r="M267" s="707">
        <v>532</v>
      </c>
    </row>
    <row r="268" ht="4.5" customHeight="1"/>
    <row r="269" spans="2:13" ht="12.75">
      <c r="B269" s="705" t="s">
        <v>980</v>
      </c>
      <c r="D269" s="706" t="s">
        <v>918</v>
      </c>
      <c r="F269" s="707">
        <v>152</v>
      </c>
      <c r="G269" s="707">
        <v>139</v>
      </c>
      <c r="H269" s="707">
        <v>157</v>
      </c>
      <c r="M269" s="707">
        <v>448</v>
      </c>
    </row>
    <row r="270" ht="6" customHeight="1"/>
    <row r="271" spans="4:13" ht="15" customHeight="1">
      <c r="D271" s="706" t="s">
        <v>1334</v>
      </c>
      <c r="F271" s="707">
        <v>175</v>
      </c>
      <c r="G271" s="707">
        <v>162</v>
      </c>
      <c r="H271" s="707">
        <v>180</v>
      </c>
      <c r="M271" s="707">
        <v>517</v>
      </c>
    </row>
    <row r="272" ht="11.25" customHeight="1"/>
    <row r="273" ht="5.25" customHeight="1"/>
    <row r="274" spans="2:7" ht="12.75">
      <c r="B274" s="703" t="s">
        <v>1379</v>
      </c>
      <c r="F274" s="911" t="s">
        <v>1457</v>
      </c>
      <c r="G274" s="911"/>
    </row>
    <row r="275" ht="9" customHeight="1"/>
    <row r="276" spans="2:13" ht="16.5" customHeight="1">
      <c r="B276" s="911" t="s">
        <v>930</v>
      </c>
      <c r="C276" s="911"/>
      <c r="D276" s="911"/>
      <c r="F276" s="704" t="s">
        <v>1364</v>
      </c>
      <c r="G276" s="704" t="s">
        <v>1332</v>
      </c>
      <c r="H276" s="704" t="s">
        <v>1333</v>
      </c>
      <c r="M276" s="704" t="s">
        <v>931</v>
      </c>
    </row>
    <row r="277" ht="4.5" customHeight="1"/>
    <row r="278" spans="2:13" ht="12.75">
      <c r="B278" s="705" t="s">
        <v>1324</v>
      </c>
      <c r="D278" s="706" t="s">
        <v>918</v>
      </c>
      <c r="F278" s="707">
        <v>167</v>
      </c>
      <c r="G278" s="707">
        <v>202</v>
      </c>
      <c r="H278" s="707">
        <v>154</v>
      </c>
      <c r="M278" s="707">
        <v>523</v>
      </c>
    </row>
    <row r="279" ht="6" customHeight="1"/>
    <row r="280" spans="4:13" ht="15" customHeight="1">
      <c r="D280" s="706" t="s">
        <v>1334</v>
      </c>
      <c r="F280" s="707">
        <v>173</v>
      </c>
      <c r="G280" s="707">
        <v>208</v>
      </c>
      <c r="H280" s="707">
        <v>160</v>
      </c>
      <c r="M280" s="707">
        <v>541</v>
      </c>
    </row>
    <row r="281" ht="4.5" customHeight="1"/>
    <row r="282" spans="2:13" ht="12.75">
      <c r="B282" s="705" t="s">
        <v>1144</v>
      </c>
      <c r="D282" s="706" t="s">
        <v>918</v>
      </c>
      <c r="F282" s="707">
        <v>150</v>
      </c>
      <c r="G282" s="707">
        <v>176</v>
      </c>
      <c r="H282" s="707">
        <v>172</v>
      </c>
      <c r="M282" s="707">
        <v>498</v>
      </c>
    </row>
    <row r="283" ht="6" customHeight="1"/>
    <row r="284" spans="4:13" ht="15" customHeight="1">
      <c r="D284" s="706" t="s">
        <v>1334</v>
      </c>
      <c r="F284" s="707">
        <v>158</v>
      </c>
      <c r="G284" s="707">
        <v>184</v>
      </c>
      <c r="H284" s="707">
        <v>180</v>
      </c>
      <c r="M284" s="707">
        <v>522</v>
      </c>
    </row>
    <row r="285" ht="4.5" customHeight="1"/>
    <row r="286" spans="2:13" ht="12.75">
      <c r="B286" s="705" t="s">
        <v>978</v>
      </c>
      <c r="D286" s="706" t="s">
        <v>918</v>
      </c>
      <c r="F286" s="707">
        <v>139</v>
      </c>
      <c r="G286" s="707">
        <v>141</v>
      </c>
      <c r="H286" s="707">
        <v>152</v>
      </c>
      <c r="M286" s="707">
        <v>432</v>
      </c>
    </row>
    <row r="287" ht="6" customHeight="1"/>
    <row r="288" spans="4:13" ht="15" customHeight="1">
      <c r="D288" s="706" t="s">
        <v>1334</v>
      </c>
      <c r="F288" s="707">
        <v>151</v>
      </c>
      <c r="G288" s="707">
        <v>153</v>
      </c>
      <c r="H288" s="707">
        <v>164</v>
      </c>
      <c r="M288" s="707">
        <v>468</v>
      </c>
    </row>
    <row r="289" ht="11.25" customHeight="1"/>
    <row r="290" ht="10.5" customHeight="1"/>
    <row r="291" spans="2:14" ht="18" customHeight="1">
      <c r="B291" s="911" t="s">
        <v>1330</v>
      </c>
      <c r="C291" s="911"/>
      <c r="D291" s="911"/>
      <c r="G291" s="913">
        <v>42691.87021990741</v>
      </c>
      <c r="H291" s="913"/>
      <c r="I291" s="914">
        <v>42691.87021990741</v>
      </c>
      <c r="J291" s="914"/>
      <c r="K291" s="914"/>
      <c r="L291" s="915">
        <v>1</v>
      </c>
      <c r="M291" s="915"/>
      <c r="N291" s="915"/>
    </row>
    <row r="292" ht="5.25" customHeight="1"/>
    <row r="293" spans="2:7" ht="12.75">
      <c r="B293" s="703" t="s">
        <v>1338</v>
      </c>
      <c r="F293" s="911" t="s">
        <v>1442</v>
      </c>
      <c r="G293" s="911"/>
    </row>
    <row r="294" ht="9" customHeight="1"/>
    <row r="295" spans="2:13" ht="16.5" customHeight="1">
      <c r="B295" s="911" t="s">
        <v>930</v>
      </c>
      <c r="C295" s="911"/>
      <c r="D295" s="911"/>
      <c r="F295" s="704" t="s">
        <v>1364</v>
      </c>
      <c r="G295" s="704" t="s">
        <v>1332</v>
      </c>
      <c r="H295" s="704" t="s">
        <v>1333</v>
      </c>
      <c r="M295" s="704" t="s">
        <v>931</v>
      </c>
    </row>
    <row r="296" ht="4.5" customHeight="1"/>
    <row r="297" spans="2:13" ht="12.75">
      <c r="B297" s="705" t="s">
        <v>1068</v>
      </c>
      <c r="D297" s="706" t="s">
        <v>918</v>
      </c>
      <c r="F297" s="707">
        <v>214</v>
      </c>
      <c r="G297" s="707">
        <v>223</v>
      </c>
      <c r="H297" s="707">
        <v>201</v>
      </c>
      <c r="M297" s="707">
        <v>638</v>
      </c>
    </row>
    <row r="298" ht="6" customHeight="1"/>
    <row r="299" spans="4:13" ht="15" customHeight="1">
      <c r="D299" s="706" t="s">
        <v>1334</v>
      </c>
      <c r="F299" s="707">
        <v>216</v>
      </c>
      <c r="G299" s="707">
        <v>225</v>
      </c>
      <c r="H299" s="707">
        <v>203</v>
      </c>
      <c r="M299" s="707">
        <v>644</v>
      </c>
    </row>
    <row r="300" ht="4.5" customHeight="1"/>
    <row r="301" spans="2:13" ht="12.75">
      <c r="B301" s="705" t="s">
        <v>1184</v>
      </c>
      <c r="D301" s="706" t="s">
        <v>918</v>
      </c>
      <c r="F301" s="707">
        <v>175</v>
      </c>
      <c r="G301" s="707">
        <v>179</v>
      </c>
      <c r="H301" s="707">
        <v>171</v>
      </c>
      <c r="M301" s="707">
        <v>525</v>
      </c>
    </row>
    <row r="302" ht="6" customHeight="1"/>
    <row r="303" spans="4:13" ht="15" customHeight="1">
      <c r="D303" s="706" t="s">
        <v>1334</v>
      </c>
      <c r="F303" s="707">
        <v>193</v>
      </c>
      <c r="G303" s="707">
        <v>197</v>
      </c>
      <c r="H303" s="707">
        <v>189</v>
      </c>
      <c r="M303" s="707">
        <v>579</v>
      </c>
    </row>
    <row r="304" ht="4.5" customHeight="1"/>
    <row r="305" spans="2:13" ht="12.75">
      <c r="B305" s="705" t="s">
        <v>1126</v>
      </c>
      <c r="D305" s="706" t="s">
        <v>918</v>
      </c>
      <c r="F305" s="707">
        <v>157</v>
      </c>
      <c r="G305" s="707">
        <v>180</v>
      </c>
      <c r="H305" s="707">
        <v>172</v>
      </c>
      <c r="M305" s="707">
        <v>509</v>
      </c>
    </row>
    <row r="306" ht="6" customHeight="1"/>
    <row r="307" spans="4:13" ht="15" customHeight="1">
      <c r="D307" s="706" t="s">
        <v>1334</v>
      </c>
      <c r="F307" s="707">
        <v>178</v>
      </c>
      <c r="G307" s="707">
        <v>201</v>
      </c>
      <c r="H307" s="707">
        <v>193</v>
      </c>
      <c r="M307" s="707">
        <v>572</v>
      </c>
    </row>
    <row r="308" ht="11.25" customHeight="1"/>
    <row r="309" ht="5.25" customHeight="1"/>
    <row r="310" spans="2:7" ht="12.75">
      <c r="B310" s="703" t="s">
        <v>1337</v>
      </c>
      <c r="F310" s="911" t="s">
        <v>1443</v>
      </c>
      <c r="G310" s="911"/>
    </row>
    <row r="311" ht="9" customHeight="1"/>
    <row r="312" spans="2:13" ht="16.5" customHeight="1">
      <c r="B312" s="911" t="s">
        <v>930</v>
      </c>
      <c r="C312" s="911"/>
      <c r="D312" s="911"/>
      <c r="F312" s="704" t="s">
        <v>1364</v>
      </c>
      <c r="G312" s="704" t="s">
        <v>1332</v>
      </c>
      <c r="H312" s="704" t="s">
        <v>1333</v>
      </c>
      <c r="M312" s="704" t="s">
        <v>931</v>
      </c>
    </row>
    <row r="313" ht="4.5" customHeight="1"/>
    <row r="314" spans="2:13" ht="12.75">
      <c r="B314" s="705" t="s">
        <v>933</v>
      </c>
      <c r="D314" s="706" t="s">
        <v>918</v>
      </c>
      <c r="F314" s="707">
        <v>193</v>
      </c>
      <c r="G314" s="707">
        <v>213</v>
      </c>
      <c r="H314" s="707">
        <v>217</v>
      </c>
      <c r="M314" s="707">
        <v>623</v>
      </c>
    </row>
    <row r="315" ht="6" customHeight="1"/>
    <row r="316" spans="4:13" ht="15" customHeight="1">
      <c r="D316" s="706" t="s">
        <v>1334</v>
      </c>
      <c r="F316" s="707">
        <v>193</v>
      </c>
      <c r="G316" s="707">
        <v>213</v>
      </c>
      <c r="H316" s="707">
        <v>217</v>
      </c>
      <c r="M316" s="707">
        <v>623</v>
      </c>
    </row>
    <row r="317" ht="4.5" customHeight="1"/>
    <row r="318" spans="2:13" ht="12.75">
      <c r="B318" s="705" t="s">
        <v>1266</v>
      </c>
      <c r="D318" s="706" t="s">
        <v>918</v>
      </c>
      <c r="F318" s="707">
        <v>197</v>
      </c>
      <c r="G318" s="707">
        <v>223</v>
      </c>
      <c r="H318" s="707">
        <v>200</v>
      </c>
      <c r="M318" s="707">
        <v>620</v>
      </c>
    </row>
    <row r="319" ht="6" customHeight="1"/>
    <row r="320" spans="4:13" ht="15" customHeight="1">
      <c r="D320" s="706" t="s">
        <v>1334</v>
      </c>
      <c r="F320" s="707">
        <v>197</v>
      </c>
      <c r="G320" s="707">
        <v>223</v>
      </c>
      <c r="H320" s="707">
        <v>200</v>
      </c>
      <c r="M320" s="707">
        <v>620</v>
      </c>
    </row>
    <row r="321" ht="4.5" customHeight="1"/>
    <row r="322" spans="2:13" ht="12.75">
      <c r="B322" s="705" t="s">
        <v>979</v>
      </c>
      <c r="D322" s="706" t="s">
        <v>918</v>
      </c>
      <c r="F322" s="707">
        <v>201</v>
      </c>
      <c r="G322" s="707">
        <v>169</v>
      </c>
      <c r="H322" s="707">
        <v>184</v>
      </c>
      <c r="M322" s="707">
        <v>554</v>
      </c>
    </row>
    <row r="323" ht="6" customHeight="1"/>
    <row r="324" spans="4:13" ht="15" customHeight="1">
      <c r="D324" s="706" t="s">
        <v>1334</v>
      </c>
      <c r="F324" s="707">
        <v>211</v>
      </c>
      <c r="G324" s="707">
        <v>179</v>
      </c>
      <c r="H324" s="707">
        <v>194</v>
      </c>
      <c r="M324" s="707">
        <v>584</v>
      </c>
    </row>
    <row r="325" ht="11.25" customHeight="1"/>
    <row r="326" ht="5.25" customHeight="1"/>
    <row r="327" spans="2:7" ht="12.75">
      <c r="B327" s="703" t="s">
        <v>1494</v>
      </c>
      <c r="F327" s="911" t="s">
        <v>1349</v>
      </c>
      <c r="G327" s="911"/>
    </row>
    <row r="328" ht="9" customHeight="1"/>
    <row r="329" spans="2:13" ht="16.5" customHeight="1">
      <c r="B329" s="911" t="s">
        <v>930</v>
      </c>
      <c r="C329" s="911"/>
      <c r="D329" s="911"/>
      <c r="F329" s="704" t="s">
        <v>1364</v>
      </c>
      <c r="G329" s="704" t="s">
        <v>1332</v>
      </c>
      <c r="H329" s="704" t="s">
        <v>1333</v>
      </c>
      <c r="M329" s="704" t="s">
        <v>931</v>
      </c>
    </row>
    <row r="330" ht="4.5" customHeight="1"/>
    <row r="331" spans="2:13" ht="12.75">
      <c r="B331" s="705" t="s">
        <v>1138</v>
      </c>
      <c r="D331" s="706" t="s">
        <v>918</v>
      </c>
      <c r="F331" s="707">
        <v>194</v>
      </c>
      <c r="G331" s="707">
        <v>145</v>
      </c>
      <c r="H331" s="707">
        <v>229</v>
      </c>
      <c r="M331" s="707">
        <v>568</v>
      </c>
    </row>
    <row r="332" ht="6" customHeight="1"/>
    <row r="333" spans="4:13" ht="15" customHeight="1">
      <c r="D333" s="706" t="s">
        <v>1334</v>
      </c>
      <c r="F333" s="707">
        <v>194</v>
      </c>
      <c r="G333" s="707">
        <v>145</v>
      </c>
      <c r="H333" s="707">
        <v>229</v>
      </c>
      <c r="M333" s="707">
        <v>568</v>
      </c>
    </row>
    <row r="334" ht="4.5" customHeight="1"/>
    <row r="335" spans="2:13" ht="12.75">
      <c r="B335" s="705" t="s">
        <v>1230</v>
      </c>
      <c r="D335" s="706" t="s">
        <v>918</v>
      </c>
      <c r="F335" s="707">
        <v>179</v>
      </c>
      <c r="G335" s="707">
        <v>161</v>
      </c>
      <c r="H335" s="707">
        <v>174</v>
      </c>
      <c r="M335" s="707">
        <v>514</v>
      </c>
    </row>
    <row r="336" ht="6" customHeight="1"/>
    <row r="337" spans="4:13" ht="15" customHeight="1">
      <c r="D337" s="706" t="s">
        <v>1334</v>
      </c>
      <c r="F337" s="707">
        <v>186</v>
      </c>
      <c r="G337" s="707">
        <v>168</v>
      </c>
      <c r="H337" s="707">
        <v>181</v>
      </c>
      <c r="M337" s="707">
        <v>535</v>
      </c>
    </row>
    <row r="338" ht="4.5" customHeight="1"/>
    <row r="339" spans="2:13" ht="12.75">
      <c r="B339" s="705" t="s">
        <v>1139</v>
      </c>
      <c r="D339" s="706" t="s">
        <v>918</v>
      </c>
      <c r="F339" s="707">
        <v>147</v>
      </c>
      <c r="G339" s="707">
        <v>212</v>
      </c>
      <c r="H339" s="707">
        <v>152</v>
      </c>
      <c r="M339" s="707">
        <v>511</v>
      </c>
    </row>
    <row r="340" ht="6" customHeight="1"/>
    <row r="341" spans="4:13" ht="15" customHeight="1">
      <c r="D341" s="706" t="s">
        <v>1334</v>
      </c>
      <c r="F341" s="707">
        <v>149</v>
      </c>
      <c r="G341" s="707">
        <v>214</v>
      </c>
      <c r="H341" s="707">
        <v>154</v>
      </c>
      <c r="M341" s="707">
        <v>517</v>
      </c>
    </row>
    <row r="342" ht="11.25" customHeight="1"/>
    <row r="343" ht="5.25" customHeight="1"/>
    <row r="344" spans="2:7" ht="12.75">
      <c r="B344" s="703" t="s">
        <v>1354</v>
      </c>
      <c r="F344" s="911" t="s">
        <v>1351</v>
      </c>
      <c r="G344" s="911"/>
    </row>
    <row r="345" ht="9" customHeight="1"/>
    <row r="346" spans="2:13" ht="16.5" customHeight="1">
      <c r="B346" s="911" t="s">
        <v>930</v>
      </c>
      <c r="C346" s="911"/>
      <c r="D346" s="911"/>
      <c r="F346" s="704" t="s">
        <v>1364</v>
      </c>
      <c r="G346" s="704" t="s">
        <v>1332</v>
      </c>
      <c r="H346" s="704" t="s">
        <v>1333</v>
      </c>
      <c r="M346" s="704" t="s">
        <v>931</v>
      </c>
    </row>
    <row r="347" ht="4.5" customHeight="1"/>
    <row r="348" spans="2:13" ht="12.75">
      <c r="B348" s="705" t="s">
        <v>981</v>
      </c>
      <c r="D348" s="706" t="s">
        <v>918</v>
      </c>
      <c r="F348" s="707">
        <v>164</v>
      </c>
      <c r="G348" s="707">
        <v>136</v>
      </c>
      <c r="H348" s="707">
        <v>169</v>
      </c>
      <c r="M348" s="707">
        <v>469</v>
      </c>
    </row>
    <row r="349" ht="6" customHeight="1"/>
    <row r="350" spans="4:13" ht="15" customHeight="1">
      <c r="D350" s="706" t="s">
        <v>1334</v>
      </c>
      <c r="F350" s="707">
        <v>178</v>
      </c>
      <c r="G350" s="707">
        <v>150</v>
      </c>
      <c r="H350" s="707">
        <v>183</v>
      </c>
      <c r="M350" s="707">
        <v>511</v>
      </c>
    </row>
    <row r="351" ht="4.5" customHeight="1"/>
    <row r="352" spans="2:13" ht="12.75">
      <c r="B352" s="705" t="s">
        <v>1248</v>
      </c>
      <c r="D352" s="706" t="s">
        <v>918</v>
      </c>
      <c r="F352" s="707">
        <v>164</v>
      </c>
      <c r="G352" s="707">
        <v>147</v>
      </c>
      <c r="H352" s="707">
        <v>147</v>
      </c>
      <c r="M352" s="707">
        <v>458</v>
      </c>
    </row>
    <row r="353" ht="6" customHeight="1"/>
    <row r="354" spans="4:13" ht="15" customHeight="1">
      <c r="D354" s="706" t="s">
        <v>1334</v>
      </c>
      <c r="F354" s="707">
        <v>182</v>
      </c>
      <c r="G354" s="707">
        <v>165</v>
      </c>
      <c r="H354" s="707">
        <v>165</v>
      </c>
      <c r="M354" s="707">
        <v>512</v>
      </c>
    </row>
    <row r="355" ht="4.5" customHeight="1"/>
    <row r="356" spans="2:13" ht="12.75">
      <c r="B356" s="705" t="s">
        <v>1185</v>
      </c>
      <c r="D356" s="706" t="s">
        <v>918</v>
      </c>
      <c r="F356" s="707">
        <v>130</v>
      </c>
      <c r="G356" s="707">
        <v>135</v>
      </c>
      <c r="H356" s="707">
        <v>174</v>
      </c>
      <c r="M356" s="707">
        <v>439</v>
      </c>
    </row>
    <row r="357" ht="6" customHeight="1"/>
    <row r="358" spans="4:13" ht="15" customHeight="1">
      <c r="D358" s="706" t="s">
        <v>1334</v>
      </c>
      <c r="F358" s="707">
        <v>142</v>
      </c>
      <c r="G358" s="707">
        <v>147</v>
      </c>
      <c r="H358" s="707">
        <v>186</v>
      </c>
      <c r="M358" s="707">
        <v>475</v>
      </c>
    </row>
    <row r="359" ht="11.25" customHeight="1"/>
    <row r="360" ht="10.5" customHeight="1"/>
    <row r="361" spans="2:14" ht="18" customHeight="1">
      <c r="B361" s="911" t="s">
        <v>1330</v>
      </c>
      <c r="C361" s="911"/>
      <c r="D361" s="911"/>
      <c r="G361" s="913">
        <v>42691.87021990741</v>
      </c>
      <c r="H361" s="913"/>
      <c r="I361" s="914">
        <v>42691.87021990741</v>
      </c>
      <c r="J361" s="914"/>
      <c r="K361" s="914"/>
      <c r="L361" s="915">
        <v>1</v>
      </c>
      <c r="M361" s="915"/>
      <c r="N361" s="915"/>
    </row>
    <row r="362" ht="5.25" customHeight="1"/>
    <row r="363" spans="2:7" ht="12.75">
      <c r="B363" s="703" t="s">
        <v>1352</v>
      </c>
      <c r="F363" s="911" t="s">
        <v>1353</v>
      </c>
      <c r="G363" s="911"/>
    </row>
    <row r="364" ht="9" customHeight="1"/>
    <row r="365" spans="2:13" ht="16.5" customHeight="1">
      <c r="B365" s="911" t="s">
        <v>930</v>
      </c>
      <c r="C365" s="911"/>
      <c r="D365" s="911"/>
      <c r="F365" s="704" t="s">
        <v>1364</v>
      </c>
      <c r="G365" s="704" t="s">
        <v>1332</v>
      </c>
      <c r="H365" s="704" t="s">
        <v>1333</v>
      </c>
      <c r="M365" s="704" t="s">
        <v>931</v>
      </c>
    </row>
    <row r="366" ht="4.5" customHeight="1"/>
    <row r="367" spans="2:13" ht="12.75">
      <c r="B367" s="705" t="s">
        <v>1067</v>
      </c>
      <c r="D367" s="706" t="s">
        <v>918</v>
      </c>
      <c r="F367" s="707">
        <v>189</v>
      </c>
      <c r="G367" s="707">
        <v>223</v>
      </c>
      <c r="H367" s="707">
        <v>189</v>
      </c>
      <c r="M367" s="707">
        <v>601</v>
      </c>
    </row>
    <row r="368" ht="6" customHeight="1"/>
    <row r="369" spans="4:13" ht="15" customHeight="1">
      <c r="D369" s="706" t="s">
        <v>1334</v>
      </c>
      <c r="F369" s="707">
        <v>199</v>
      </c>
      <c r="G369" s="707">
        <v>233</v>
      </c>
      <c r="H369" s="707">
        <v>199</v>
      </c>
      <c r="M369" s="707">
        <v>631</v>
      </c>
    </row>
    <row r="370" ht="4.5" customHeight="1"/>
    <row r="371" spans="2:13" ht="12.75">
      <c r="B371" s="705" t="s">
        <v>1264</v>
      </c>
      <c r="D371" s="706" t="s">
        <v>918</v>
      </c>
      <c r="F371" s="707">
        <v>165</v>
      </c>
      <c r="G371" s="707">
        <v>181</v>
      </c>
      <c r="H371" s="707">
        <v>210</v>
      </c>
      <c r="M371" s="707">
        <v>556</v>
      </c>
    </row>
    <row r="372" ht="6" customHeight="1"/>
    <row r="373" spans="4:13" ht="15" customHeight="1">
      <c r="D373" s="706" t="s">
        <v>1334</v>
      </c>
      <c r="F373" s="707">
        <v>184</v>
      </c>
      <c r="G373" s="707">
        <v>200</v>
      </c>
      <c r="H373" s="707">
        <v>229</v>
      </c>
      <c r="M373" s="707">
        <v>613</v>
      </c>
    </row>
    <row r="374" ht="4.5" customHeight="1"/>
    <row r="375" spans="2:13" ht="12.75">
      <c r="B375" s="705" t="s">
        <v>1247</v>
      </c>
      <c r="D375" s="706" t="s">
        <v>918</v>
      </c>
      <c r="F375" s="707">
        <v>156</v>
      </c>
      <c r="G375" s="707">
        <v>191</v>
      </c>
      <c r="H375" s="707">
        <v>201</v>
      </c>
      <c r="M375" s="707">
        <v>548</v>
      </c>
    </row>
    <row r="376" ht="6" customHeight="1"/>
    <row r="377" spans="4:13" ht="15" customHeight="1">
      <c r="D377" s="706" t="s">
        <v>1334</v>
      </c>
      <c r="F377" s="707">
        <v>161</v>
      </c>
      <c r="G377" s="707">
        <v>196</v>
      </c>
      <c r="H377" s="707">
        <v>206</v>
      </c>
      <c r="M377" s="707">
        <v>563</v>
      </c>
    </row>
    <row r="378" ht="11.25" customHeight="1"/>
    <row r="379" ht="5.25" customHeight="1"/>
    <row r="380" spans="2:7" ht="12.75">
      <c r="B380" s="703" t="s">
        <v>1342</v>
      </c>
      <c r="F380" s="911" t="s">
        <v>1355</v>
      </c>
      <c r="G380" s="911"/>
    </row>
    <row r="381" ht="9" customHeight="1"/>
    <row r="382" spans="2:13" ht="16.5" customHeight="1">
      <c r="B382" s="911" t="s">
        <v>930</v>
      </c>
      <c r="C382" s="911"/>
      <c r="D382" s="911"/>
      <c r="F382" s="704" t="s">
        <v>1364</v>
      </c>
      <c r="G382" s="704" t="s">
        <v>1332</v>
      </c>
      <c r="H382" s="704" t="s">
        <v>1333</v>
      </c>
      <c r="M382" s="704" t="s">
        <v>931</v>
      </c>
    </row>
    <row r="383" ht="4.5" customHeight="1"/>
    <row r="384" spans="2:13" ht="12.75">
      <c r="B384" s="705" t="s">
        <v>1237</v>
      </c>
      <c r="D384" s="706" t="s">
        <v>918</v>
      </c>
      <c r="F384" s="707">
        <v>172</v>
      </c>
      <c r="G384" s="707">
        <v>195</v>
      </c>
      <c r="H384" s="707">
        <v>234</v>
      </c>
      <c r="M384" s="707">
        <v>601</v>
      </c>
    </row>
    <row r="385" ht="6" customHeight="1"/>
    <row r="386" spans="4:13" ht="15" customHeight="1">
      <c r="D386" s="706" t="s">
        <v>1334</v>
      </c>
      <c r="F386" s="707">
        <v>172</v>
      </c>
      <c r="G386" s="707">
        <v>195</v>
      </c>
      <c r="H386" s="707">
        <v>234</v>
      </c>
      <c r="M386" s="707">
        <v>601</v>
      </c>
    </row>
    <row r="387" ht="4.5" customHeight="1"/>
    <row r="388" spans="2:13" ht="12.75">
      <c r="B388" s="705" t="s">
        <v>1441</v>
      </c>
      <c r="D388" s="706" t="s">
        <v>918</v>
      </c>
      <c r="F388" s="707">
        <v>167</v>
      </c>
      <c r="G388" s="707">
        <v>206</v>
      </c>
      <c r="H388" s="707">
        <v>195</v>
      </c>
      <c r="M388" s="707">
        <v>568</v>
      </c>
    </row>
    <row r="389" ht="6" customHeight="1"/>
    <row r="390" spans="4:13" ht="15" customHeight="1">
      <c r="D390" s="706" t="s">
        <v>1334</v>
      </c>
      <c r="F390" s="707">
        <v>174</v>
      </c>
      <c r="G390" s="707">
        <v>213</v>
      </c>
      <c r="H390" s="707">
        <v>202</v>
      </c>
      <c r="M390" s="707">
        <v>589</v>
      </c>
    </row>
    <row r="391" ht="4.5" customHeight="1"/>
    <row r="392" spans="2:13" ht="12.75">
      <c r="B392" s="705" t="s">
        <v>1256</v>
      </c>
      <c r="D392" s="706" t="s">
        <v>918</v>
      </c>
      <c r="F392" s="707">
        <v>141</v>
      </c>
      <c r="G392" s="707">
        <v>180</v>
      </c>
      <c r="H392" s="707">
        <v>183</v>
      </c>
      <c r="M392" s="707">
        <v>504</v>
      </c>
    </row>
    <row r="393" ht="6" customHeight="1"/>
    <row r="394" spans="4:13" ht="15" customHeight="1">
      <c r="D394" s="706" t="s">
        <v>1334</v>
      </c>
      <c r="F394" s="707">
        <v>165</v>
      </c>
      <c r="G394" s="707">
        <v>204</v>
      </c>
      <c r="H394" s="707">
        <v>207</v>
      </c>
      <c r="M394" s="707">
        <v>576</v>
      </c>
    </row>
    <row r="395" ht="11.25" customHeight="1"/>
    <row r="396" ht="11.25" customHeight="1"/>
    <row r="397" ht="409.5" customHeight="1"/>
    <row r="398" ht="10.5" customHeight="1"/>
    <row r="399" spans="12:14" ht="12.75">
      <c r="L399" s="912" t="s">
        <v>1356</v>
      </c>
      <c r="M399" s="912"/>
      <c r="N399" s="912"/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</sheetData>
  <sheetProtection/>
  <mergeCells count="74">
    <mergeCell ref="B119:D119"/>
    <mergeCell ref="F117:G117"/>
    <mergeCell ref="F100:G100"/>
    <mergeCell ref="B102:D102"/>
    <mergeCell ref="F47:G47"/>
    <mergeCell ref="B32:D32"/>
    <mergeCell ref="B49:D49"/>
    <mergeCell ref="B66:D66"/>
    <mergeCell ref="N8:O8"/>
    <mergeCell ref="C2:M2"/>
    <mergeCell ref="C4:M4"/>
    <mergeCell ref="C6:M6"/>
    <mergeCell ref="C8:M8"/>
    <mergeCell ref="B85:D85"/>
    <mergeCell ref="B81:D81"/>
    <mergeCell ref="F83:G83"/>
    <mergeCell ref="B11:D11"/>
    <mergeCell ref="G11:H11"/>
    <mergeCell ref="F13:G13"/>
    <mergeCell ref="F30:G30"/>
    <mergeCell ref="B15:D15"/>
    <mergeCell ref="L81:N81"/>
    <mergeCell ref="I81:K81"/>
    <mergeCell ref="I11:K11"/>
    <mergeCell ref="L11:N11"/>
    <mergeCell ref="F64:G64"/>
    <mergeCell ref="G81:H81"/>
    <mergeCell ref="F134:G134"/>
    <mergeCell ref="B136:D136"/>
    <mergeCell ref="B151:D151"/>
    <mergeCell ref="G151:H151"/>
    <mergeCell ref="I151:K151"/>
    <mergeCell ref="L151:N151"/>
    <mergeCell ref="F153:G153"/>
    <mergeCell ref="B155:D155"/>
    <mergeCell ref="F170:G170"/>
    <mergeCell ref="B172:D172"/>
    <mergeCell ref="F187:G187"/>
    <mergeCell ref="B189:D189"/>
    <mergeCell ref="F204:G204"/>
    <mergeCell ref="B206:D206"/>
    <mergeCell ref="B221:D221"/>
    <mergeCell ref="G221:H221"/>
    <mergeCell ref="I221:K221"/>
    <mergeCell ref="L221:N221"/>
    <mergeCell ref="F223:G223"/>
    <mergeCell ref="B225:D225"/>
    <mergeCell ref="F240:G240"/>
    <mergeCell ref="B242:D242"/>
    <mergeCell ref="F257:G257"/>
    <mergeCell ref="B259:D259"/>
    <mergeCell ref="F274:G274"/>
    <mergeCell ref="B276:D276"/>
    <mergeCell ref="B291:D291"/>
    <mergeCell ref="G291:H291"/>
    <mergeCell ref="I291:K291"/>
    <mergeCell ref="L291:N291"/>
    <mergeCell ref="L361:N361"/>
    <mergeCell ref="F293:G293"/>
    <mergeCell ref="B295:D295"/>
    <mergeCell ref="F310:G310"/>
    <mergeCell ref="B312:D312"/>
    <mergeCell ref="F327:G327"/>
    <mergeCell ref="B329:D329"/>
    <mergeCell ref="F363:G363"/>
    <mergeCell ref="B365:D365"/>
    <mergeCell ref="F380:G380"/>
    <mergeCell ref="B382:D382"/>
    <mergeCell ref="L399:N399"/>
    <mergeCell ref="F344:G344"/>
    <mergeCell ref="B346:D346"/>
    <mergeCell ref="B361:D361"/>
    <mergeCell ref="G361:H361"/>
    <mergeCell ref="I361:K36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9"/>
  <sheetViews>
    <sheetView zoomScalePageLayoutView="0" workbookViewId="0" topLeftCell="A133">
      <selection activeCell="A133" sqref="A1:IV16384"/>
    </sheetView>
  </sheetViews>
  <sheetFormatPr defaultColWidth="6.8515625" defaultRowHeight="12.75" customHeight="1"/>
  <cols>
    <col min="1" max="1" width="1.7109375" style="387" customWidth="1"/>
    <col min="2" max="2" width="19.8515625" style="387" customWidth="1"/>
    <col min="3" max="3" width="31.00390625" style="387" bestFit="1" customWidth="1"/>
    <col min="4" max="5" width="9.57421875" style="387" customWidth="1"/>
    <col min="6" max="6" width="6.7109375" style="387" customWidth="1"/>
    <col min="7" max="7" width="6.8515625" style="387" customWidth="1"/>
    <col min="8" max="8" width="7.00390625" style="387" customWidth="1"/>
    <col min="9" max="9" width="7.57421875" style="387" customWidth="1"/>
    <col min="10" max="16384" width="6.8515625" style="387" customWidth="1"/>
  </cols>
  <sheetData>
    <row r="1" ht="8.25" customHeight="1"/>
    <row r="2" spans="2:9" ht="19.5" customHeight="1">
      <c r="B2" s="917" t="s">
        <v>928</v>
      </c>
      <c r="C2" s="917"/>
      <c r="D2" s="917"/>
      <c r="E2" s="917"/>
      <c r="F2" s="917"/>
      <c r="G2" s="917"/>
      <c r="H2" s="917"/>
      <c r="I2" s="917"/>
    </row>
    <row r="3" ht="6" customHeight="1"/>
    <row r="4" spans="2:9" ht="15.75" customHeight="1">
      <c r="B4" s="919" t="s">
        <v>968</v>
      </c>
      <c r="C4" s="919"/>
      <c r="D4" s="919"/>
      <c r="E4" s="919"/>
      <c r="F4" s="919"/>
      <c r="G4" s="919"/>
      <c r="H4" s="919"/>
      <c r="I4" s="919"/>
    </row>
    <row r="5" spans="2:9" ht="12.75">
      <c r="B5" s="919" t="s">
        <v>929</v>
      </c>
      <c r="C5" s="919"/>
      <c r="D5" s="919"/>
      <c r="E5" s="919"/>
      <c r="F5" s="919"/>
      <c r="G5" s="919"/>
      <c r="H5" s="919"/>
      <c r="I5" s="919"/>
    </row>
    <row r="6" ht="17.25" customHeight="1"/>
    <row r="7" spans="2:9" ht="22.5" customHeight="1">
      <c r="B7" s="917" t="s">
        <v>1078</v>
      </c>
      <c r="C7" s="917"/>
      <c r="D7" s="917"/>
      <c r="E7" s="917"/>
      <c r="F7" s="917"/>
      <c r="G7" s="917"/>
      <c r="H7" s="917"/>
      <c r="I7" s="917"/>
    </row>
    <row r="8" spans="2:9" ht="19.5" customHeight="1">
      <c r="B8" s="920" t="s">
        <v>1079</v>
      </c>
      <c r="C8" s="920"/>
      <c r="D8" s="920"/>
      <c r="E8" s="920"/>
      <c r="F8" s="920"/>
      <c r="G8" s="920"/>
      <c r="H8" s="920"/>
      <c r="I8" s="920"/>
    </row>
    <row r="9" ht="6" customHeight="1"/>
    <row r="10" spans="2:9" ht="15.75" customHeight="1">
      <c r="B10" s="719" t="s">
        <v>1445</v>
      </c>
      <c r="C10" s="729">
        <v>34</v>
      </c>
      <c r="I10" s="727"/>
    </row>
    <row r="11" spans="2:9" ht="12.75">
      <c r="B11" s="921" t="s">
        <v>1446</v>
      </c>
      <c r="C11" s="921"/>
      <c r="D11" s="921"/>
      <c r="E11" s="719"/>
      <c r="I11" s="728"/>
    </row>
    <row r="12" ht="15" customHeight="1"/>
    <row r="13" ht="3.75" customHeight="1"/>
    <row r="14" spans="2:9" ht="12" customHeight="1">
      <c r="B14" s="573" t="s">
        <v>1526</v>
      </c>
      <c r="C14" s="573" t="s">
        <v>110</v>
      </c>
      <c r="D14" s="573" t="s">
        <v>1433</v>
      </c>
      <c r="E14" s="730" t="s">
        <v>522</v>
      </c>
      <c r="F14" s="573" t="s">
        <v>1434</v>
      </c>
      <c r="G14" s="573" t="s">
        <v>918</v>
      </c>
      <c r="H14" s="731" t="s">
        <v>127</v>
      </c>
      <c r="I14" s="573" t="s">
        <v>931</v>
      </c>
    </row>
    <row r="15" spans="2:9" ht="12" customHeight="1">
      <c r="B15" s="527" t="s">
        <v>1176</v>
      </c>
      <c r="C15" s="527" t="s">
        <v>1097</v>
      </c>
      <c r="D15" s="526" t="s">
        <v>1384</v>
      </c>
      <c r="E15" s="731" t="s">
        <v>234</v>
      </c>
      <c r="F15" s="528">
        <v>0</v>
      </c>
      <c r="G15" s="528">
        <v>7007</v>
      </c>
      <c r="H15" s="529">
        <v>33</v>
      </c>
      <c r="I15" s="528">
        <v>7037</v>
      </c>
    </row>
    <row r="16" spans="2:9" ht="12" customHeight="1">
      <c r="B16" s="527" t="s">
        <v>1229</v>
      </c>
      <c r="C16" s="527" t="s">
        <v>1092</v>
      </c>
      <c r="D16" s="526" t="s">
        <v>1527</v>
      </c>
      <c r="E16" s="731" t="s">
        <v>234</v>
      </c>
      <c r="F16" s="528">
        <v>0</v>
      </c>
      <c r="G16" s="528">
        <v>8055</v>
      </c>
      <c r="H16" s="529">
        <v>39</v>
      </c>
      <c r="I16" s="528">
        <v>8055</v>
      </c>
    </row>
    <row r="17" spans="2:9" ht="12" customHeight="1">
      <c r="B17" s="527" t="s">
        <v>1072</v>
      </c>
      <c r="C17" s="532" t="s">
        <v>1113</v>
      </c>
      <c r="D17" s="526" t="s">
        <v>1528</v>
      </c>
      <c r="E17" s="731" t="s">
        <v>234</v>
      </c>
      <c r="F17" s="528">
        <v>0</v>
      </c>
      <c r="G17" s="528">
        <v>12288</v>
      </c>
      <c r="H17" s="529">
        <v>60</v>
      </c>
      <c r="I17" s="528">
        <v>12288</v>
      </c>
    </row>
    <row r="18" spans="2:9" ht="12" customHeight="1">
      <c r="B18" s="527" t="s">
        <v>1237</v>
      </c>
      <c r="C18" s="527" t="s">
        <v>1112</v>
      </c>
      <c r="D18" s="526" t="s">
        <v>1479</v>
      </c>
      <c r="E18" s="731" t="s">
        <v>234</v>
      </c>
      <c r="F18" s="528">
        <v>0</v>
      </c>
      <c r="G18" s="528">
        <v>18294</v>
      </c>
      <c r="H18" s="529">
        <v>90</v>
      </c>
      <c r="I18" s="528">
        <v>18294</v>
      </c>
    </row>
    <row r="19" spans="2:9" ht="12" customHeight="1">
      <c r="B19" s="527" t="s">
        <v>1232</v>
      </c>
      <c r="C19" s="527" t="s">
        <v>1094</v>
      </c>
      <c r="D19" s="526" t="s">
        <v>1385</v>
      </c>
      <c r="E19" s="731" t="s">
        <v>234</v>
      </c>
      <c r="F19" s="528">
        <v>0</v>
      </c>
      <c r="G19" s="528">
        <v>5428</v>
      </c>
      <c r="H19" s="529">
        <v>27</v>
      </c>
      <c r="I19" s="528">
        <v>5428</v>
      </c>
    </row>
    <row r="20" spans="2:9" ht="12" customHeight="1">
      <c r="B20" s="527" t="s">
        <v>1228</v>
      </c>
      <c r="C20" s="527" t="s">
        <v>1114</v>
      </c>
      <c r="D20" s="526" t="s">
        <v>1385</v>
      </c>
      <c r="E20" s="731" t="s">
        <v>234</v>
      </c>
      <c r="F20" s="528">
        <v>0</v>
      </c>
      <c r="G20" s="528">
        <v>6049</v>
      </c>
      <c r="H20" s="529">
        <v>30</v>
      </c>
      <c r="I20" s="528">
        <v>6049</v>
      </c>
    </row>
    <row r="21" spans="2:9" ht="12" customHeight="1">
      <c r="B21" s="527" t="s">
        <v>1360</v>
      </c>
      <c r="C21" s="527" t="s">
        <v>1105</v>
      </c>
      <c r="D21" s="526" t="s">
        <v>1325</v>
      </c>
      <c r="E21" s="731" t="s">
        <v>234</v>
      </c>
      <c r="F21" s="528">
        <v>0</v>
      </c>
      <c r="G21" s="528">
        <v>4792</v>
      </c>
      <c r="H21" s="529">
        <v>24</v>
      </c>
      <c r="I21" s="528">
        <v>4792</v>
      </c>
    </row>
    <row r="22" spans="2:9" ht="12" customHeight="1">
      <c r="B22" s="527" t="s">
        <v>1135</v>
      </c>
      <c r="C22" s="532" t="s">
        <v>1110</v>
      </c>
      <c r="D22" s="526" t="s">
        <v>1325</v>
      </c>
      <c r="E22" s="731" t="s">
        <v>234</v>
      </c>
      <c r="F22" s="528">
        <v>0</v>
      </c>
      <c r="G22" s="528">
        <v>8365</v>
      </c>
      <c r="H22" s="529">
        <v>42</v>
      </c>
      <c r="I22" s="528">
        <v>8368</v>
      </c>
    </row>
    <row r="23" spans="2:9" ht="12" customHeight="1">
      <c r="B23" s="527" t="s">
        <v>1266</v>
      </c>
      <c r="C23" s="527" t="s">
        <v>1114</v>
      </c>
      <c r="D23" s="526" t="s">
        <v>1325</v>
      </c>
      <c r="E23" s="731" t="s">
        <v>234</v>
      </c>
      <c r="F23" s="528">
        <v>0</v>
      </c>
      <c r="G23" s="528">
        <v>11390</v>
      </c>
      <c r="H23" s="529">
        <v>57</v>
      </c>
      <c r="I23" s="528">
        <v>11438</v>
      </c>
    </row>
    <row r="24" spans="2:9" ht="12" customHeight="1">
      <c r="B24" s="527" t="s">
        <v>1304</v>
      </c>
      <c r="C24" s="532" t="s">
        <v>1107</v>
      </c>
      <c r="D24" s="526" t="s">
        <v>1299</v>
      </c>
      <c r="E24" s="731" t="s">
        <v>234</v>
      </c>
      <c r="F24" s="528">
        <v>0</v>
      </c>
      <c r="G24" s="528">
        <v>5348</v>
      </c>
      <c r="H24" s="529">
        <v>27</v>
      </c>
      <c r="I24" s="528">
        <v>5399</v>
      </c>
    </row>
    <row r="25" spans="2:9" ht="12" customHeight="1">
      <c r="B25" s="527" t="s">
        <v>1239</v>
      </c>
      <c r="C25" s="527" t="s">
        <v>1081</v>
      </c>
      <c r="D25" s="526" t="s">
        <v>1299</v>
      </c>
      <c r="E25" s="731" t="s">
        <v>234</v>
      </c>
      <c r="F25" s="528">
        <v>0</v>
      </c>
      <c r="G25" s="528">
        <v>5969</v>
      </c>
      <c r="H25" s="529">
        <v>30</v>
      </c>
      <c r="I25" s="528">
        <v>5969</v>
      </c>
    </row>
    <row r="26" spans="2:9" ht="12" customHeight="1">
      <c r="B26" s="527" t="s">
        <v>1148</v>
      </c>
      <c r="C26" s="532" t="s">
        <v>1113</v>
      </c>
      <c r="D26" s="526" t="s">
        <v>1529</v>
      </c>
      <c r="E26" s="731" t="s">
        <v>234</v>
      </c>
      <c r="F26" s="528">
        <v>0</v>
      </c>
      <c r="G26" s="528">
        <v>11877</v>
      </c>
      <c r="H26" s="529">
        <v>60</v>
      </c>
      <c r="I26" s="528">
        <v>11880</v>
      </c>
    </row>
    <row r="27" spans="2:9" ht="12" customHeight="1">
      <c r="B27" s="527" t="s">
        <v>933</v>
      </c>
      <c r="C27" s="527" t="s">
        <v>1114</v>
      </c>
      <c r="D27" s="526" t="s">
        <v>1529</v>
      </c>
      <c r="E27" s="731" t="s">
        <v>234</v>
      </c>
      <c r="F27" s="528">
        <v>0</v>
      </c>
      <c r="G27" s="528">
        <v>20166</v>
      </c>
      <c r="H27" s="529">
        <v>102</v>
      </c>
      <c r="I27" s="528">
        <v>20217</v>
      </c>
    </row>
    <row r="28" spans="2:9" ht="12" customHeight="1">
      <c r="B28" s="527" t="s">
        <v>1138</v>
      </c>
      <c r="C28" s="527" t="s">
        <v>1092</v>
      </c>
      <c r="D28" s="526" t="s">
        <v>1310</v>
      </c>
      <c r="E28" s="731" t="s">
        <v>234</v>
      </c>
      <c r="F28" s="528">
        <v>0</v>
      </c>
      <c r="G28" s="528">
        <v>4725</v>
      </c>
      <c r="H28" s="529">
        <v>24</v>
      </c>
      <c r="I28" s="528">
        <v>4815</v>
      </c>
    </row>
    <row r="29" spans="2:9" ht="12" customHeight="1">
      <c r="B29" s="527" t="s">
        <v>1397</v>
      </c>
      <c r="C29" s="532" t="s">
        <v>1111</v>
      </c>
      <c r="D29" s="526" t="s">
        <v>1169</v>
      </c>
      <c r="E29" s="731" t="s">
        <v>234</v>
      </c>
      <c r="F29" s="528">
        <v>0</v>
      </c>
      <c r="G29" s="528">
        <v>5251</v>
      </c>
      <c r="H29" s="529">
        <v>27</v>
      </c>
      <c r="I29" s="528">
        <v>5275</v>
      </c>
    </row>
    <row r="30" spans="2:9" ht="12" customHeight="1">
      <c r="B30" s="527" t="s">
        <v>1240</v>
      </c>
      <c r="C30" s="527" t="s">
        <v>1081</v>
      </c>
      <c r="D30" s="526" t="s">
        <v>1169</v>
      </c>
      <c r="E30" s="731" t="s">
        <v>234</v>
      </c>
      <c r="F30" s="528">
        <v>0</v>
      </c>
      <c r="G30" s="528">
        <v>11073</v>
      </c>
      <c r="H30" s="529">
        <v>57</v>
      </c>
      <c r="I30" s="528">
        <v>11094</v>
      </c>
    </row>
    <row r="31" spans="2:9" ht="12" customHeight="1">
      <c r="B31" s="527" t="s">
        <v>1068</v>
      </c>
      <c r="C31" s="527" t="s">
        <v>1097</v>
      </c>
      <c r="D31" s="526" t="s">
        <v>1394</v>
      </c>
      <c r="E31" s="731" t="s">
        <v>234</v>
      </c>
      <c r="F31" s="528">
        <v>0</v>
      </c>
      <c r="G31" s="528">
        <v>13250</v>
      </c>
      <c r="H31" s="529">
        <v>69</v>
      </c>
      <c r="I31" s="528">
        <v>13424</v>
      </c>
    </row>
    <row r="32" spans="2:9" ht="12" customHeight="1">
      <c r="B32" s="527" t="s">
        <v>1147</v>
      </c>
      <c r="C32" s="527" t="s">
        <v>1080</v>
      </c>
      <c r="D32" s="526" t="s">
        <v>1394</v>
      </c>
      <c r="E32" s="731" t="s">
        <v>234</v>
      </c>
      <c r="F32" s="528">
        <v>0</v>
      </c>
      <c r="G32" s="528">
        <v>15579</v>
      </c>
      <c r="H32" s="529">
        <v>81</v>
      </c>
      <c r="I32" s="528">
        <v>15702</v>
      </c>
    </row>
    <row r="33" spans="2:9" ht="12" customHeight="1">
      <c r="B33" s="527" t="s">
        <v>1231</v>
      </c>
      <c r="C33" s="527" t="s">
        <v>1094</v>
      </c>
      <c r="D33" s="526" t="s">
        <v>1291</v>
      </c>
      <c r="E33" s="731" t="s">
        <v>234</v>
      </c>
      <c r="F33" s="528">
        <v>0</v>
      </c>
      <c r="G33" s="528">
        <v>3453</v>
      </c>
      <c r="H33" s="529">
        <v>18</v>
      </c>
      <c r="I33" s="528">
        <v>3486</v>
      </c>
    </row>
    <row r="34" spans="2:9" ht="12" customHeight="1">
      <c r="B34" s="527" t="s">
        <v>1246</v>
      </c>
      <c r="C34" s="527" t="s">
        <v>1089</v>
      </c>
      <c r="D34" s="526" t="s">
        <v>1291</v>
      </c>
      <c r="E34" s="731" t="s">
        <v>234</v>
      </c>
      <c r="F34" s="528">
        <v>0</v>
      </c>
      <c r="G34" s="528">
        <v>8623</v>
      </c>
      <c r="H34" s="529">
        <v>45</v>
      </c>
      <c r="I34" s="528">
        <v>8626</v>
      </c>
    </row>
    <row r="35" spans="2:9" ht="12" customHeight="1">
      <c r="B35" s="527" t="s">
        <v>1238</v>
      </c>
      <c r="C35" s="532" t="s">
        <v>1113</v>
      </c>
      <c r="D35" s="526" t="s">
        <v>1291</v>
      </c>
      <c r="E35" s="731" t="s">
        <v>234</v>
      </c>
      <c r="F35" s="528">
        <v>0</v>
      </c>
      <c r="G35" s="528">
        <v>9752</v>
      </c>
      <c r="H35" s="529">
        <v>51</v>
      </c>
      <c r="I35" s="528">
        <v>9788</v>
      </c>
    </row>
    <row r="36" spans="2:9" ht="12" customHeight="1">
      <c r="B36" s="527" t="s">
        <v>963</v>
      </c>
      <c r="C36" s="527" t="s">
        <v>1112</v>
      </c>
      <c r="D36" s="526" t="s">
        <v>1291</v>
      </c>
      <c r="E36" s="731" t="s">
        <v>234</v>
      </c>
      <c r="F36" s="528">
        <v>0</v>
      </c>
      <c r="G36" s="528">
        <v>10349</v>
      </c>
      <c r="H36" s="529">
        <v>54</v>
      </c>
      <c r="I36" s="528">
        <v>10571</v>
      </c>
    </row>
    <row r="37" spans="2:9" ht="12" customHeight="1">
      <c r="B37" s="527" t="s">
        <v>1177</v>
      </c>
      <c r="C37" s="527" t="s">
        <v>1102</v>
      </c>
      <c r="D37" s="526" t="s">
        <v>1314</v>
      </c>
      <c r="E37" s="731" t="s">
        <v>234</v>
      </c>
      <c r="F37" s="528">
        <v>0</v>
      </c>
      <c r="G37" s="528">
        <v>5156</v>
      </c>
      <c r="H37" s="529">
        <v>27</v>
      </c>
      <c r="I37" s="528">
        <v>5249</v>
      </c>
    </row>
    <row r="38" spans="2:9" ht="12" customHeight="1">
      <c r="B38" s="527" t="s">
        <v>1139</v>
      </c>
      <c r="C38" s="527" t="s">
        <v>1092</v>
      </c>
      <c r="D38" s="526" t="s">
        <v>1314</v>
      </c>
      <c r="E38" s="731" t="s">
        <v>234</v>
      </c>
      <c r="F38" s="528">
        <v>0</v>
      </c>
      <c r="G38" s="528">
        <v>5705</v>
      </c>
      <c r="H38" s="529">
        <v>30</v>
      </c>
      <c r="I38" s="528">
        <v>5720</v>
      </c>
    </row>
    <row r="39" spans="2:9" ht="12" customHeight="1">
      <c r="B39" s="527"/>
      <c r="C39" s="527"/>
      <c r="D39" s="526"/>
      <c r="E39" s="526"/>
      <c r="F39" s="528"/>
      <c r="G39" s="528"/>
      <c r="H39" s="529"/>
      <c r="I39" s="528"/>
    </row>
    <row r="40" spans="2:9" ht="12" customHeight="1">
      <c r="B40" s="527"/>
      <c r="C40" s="527"/>
      <c r="D40" s="526"/>
      <c r="E40" s="526"/>
      <c r="F40" s="528"/>
      <c r="G40" s="528"/>
      <c r="H40" s="529"/>
      <c r="I40" s="528"/>
    </row>
    <row r="41" spans="2:9" ht="12" customHeight="1">
      <c r="B41" s="527" t="s">
        <v>1208</v>
      </c>
      <c r="C41" s="532" t="s">
        <v>1113</v>
      </c>
      <c r="D41" s="526" t="s">
        <v>1181</v>
      </c>
      <c r="E41" s="731" t="s">
        <v>140</v>
      </c>
      <c r="F41" s="528">
        <v>5</v>
      </c>
      <c r="G41" s="528">
        <v>6260</v>
      </c>
      <c r="H41" s="529">
        <v>33</v>
      </c>
      <c r="I41" s="528">
        <v>6500</v>
      </c>
    </row>
    <row r="42" spans="2:9" ht="12" customHeight="1">
      <c r="B42" s="527" t="s">
        <v>1233</v>
      </c>
      <c r="C42" s="532" t="s">
        <v>1107</v>
      </c>
      <c r="D42" s="526" t="s">
        <v>1383</v>
      </c>
      <c r="E42" s="731" t="s">
        <v>140</v>
      </c>
      <c r="F42" s="528">
        <v>5</v>
      </c>
      <c r="G42" s="528">
        <v>3951</v>
      </c>
      <c r="H42" s="529">
        <v>21</v>
      </c>
      <c r="I42" s="528">
        <v>3972</v>
      </c>
    </row>
    <row r="43" spans="2:9" ht="12" customHeight="1">
      <c r="B43" s="527" t="s">
        <v>1134</v>
      </c>
      <c r="C43" s="532" t="s">
        <v>1111</v>
      </c>
      <c r="D43" s="526" t="s">
        <v>1383</v>
      </c>
      <c r="E43" s="731" t="s">
        <v>140</v>
      </c>
      <c r="F43" s="528">
        <v>5</v>
      </c>
      <c r="G43" s="528">
        <v>12457</v>
      </c>
      <c r="H43" s="529">
        <v>66</v>
      </c>
      <c r="I43" s="528">
        <v>12505</v>
      </c>
    </row>
    <row r="44" spans="2:9" ht="12" customHeight="1">
      <c r="B44" s="527" t="s">
        <v>1244</v>
      </c>
      <c r="C44" s="527" t="s">
        <v>1088</v>
      </c>
      <c r="D44" s="526" t="s">
        <v>1361</v>
      </c>
      <c r="E44" s="731" t="s">
        <v>140</v>
      </c>
      <c r="F44" s="528">
        <v>5</v>
      </c>
      <c r="G44" s="528">
        <v>12392</v>
      </c>
      <c r="H44" s="529">
        <v>66</v>
      </c>
      <c r="I44" s="528">
        <v>12782</v>
      </c>
    </row>
    <row r="45" spans="2:9" ht="12" customHeight="1">
      <c r="B45" s="527" t="s">
        <v>1133</v>
      </c>
      <c r="C45" s="532" t="s">
        <v>1111</v>
      </c>
      <c r="D45" s="526" t="s">
        <v>1180</v>
      </c>
      <c r="E45" s="731" t="s">
        <v>140</v>
      </c>
      <c r="F45" s="528">
        <v>5</v>
      </c>
      <c r="G45" s="528">
        <v>5598</v>
      </c>
      <c r="H45" s="529">
        <v>30</v>
      </c>
      <c r="I45" s="528">
        <v>5784</v>
      </c>
    </row>
    <row r="46" spans="2:9" ht="12" customHeight="1">
      <c r="B46" s="527" t="s">
        <v>1245</v>
      </c>
      <c r="C46" s="527" t="s">
        <v>1089</v>
      </c>
      <c r="D46" s="526" t="s">
        <v>1180</v>
      </c>
      <c r="E46" s="731" t="s">
        <v>140</v>
      </c>
      <c r="F46" s="528">
        <v>5</v>
      </c>
      <c r="G46" s="528">
        <v>11753</v>
      </c>
      <c r="H46" s="529">
        <v>63</v>
      </c>
      <c r="I46" s="528">
        <v>11918</v>
      </c>
    </row>
    <row r="47" spans="2:9" ht="12" customHeight="1">
      <c r="B47" s="527" t="s">
        <v>1247</v>
      </c>
      <c r="C47" s="527" t="s">
        <v>1105</v>
      </c>
      <c r="D47" s="526" t="s">
        <v>1180</v>
      </c>
      <c r="E47" s="731" t="s">
        <v>140</v>
      </c>
      <c r="F47" s="528">
        <v>5</v>
      </c>
      <c r="G47" s="528">
        <v>11725</v>
      </c>
      <c r="H47" s="529">
        <v>63</v>
      </c>
      <c r="I47" s="528">
        <v>11806</v>
      </c>
    </row>
    <row r="48" spans="2:9" ht="12" customHeight="1">
      <c r="B48" s="527" t="s">
        <v>1227</v>
      </c>
      <c r="C48" s="527" t="s">
        <v>1114</v>
      </c>
      <c r="D48" s="526" t="s">
        <v>1175</v>
      </c>
      <c r="E48" s="731" t="s">
        <v>140</v>
      </c>
      <c r="F48" s="528">
        <v>5</v>
      </c>
      <c r="G48" s="528">
        <v>6670</v>
      </c>
      <c r="H48" s="529">
        <v>36</v>
      </c>
      <c r="I48" s="528">
        <v>6859</v>
      </c>
    </row>
    <row r="49" spans="2:9" ht="12" customHeight="1">
      <c r="B49" s="527" t="s">
        <v>1324</v>
      </c>
      <c r="C49" s="527" t="s">
        <v>1086</v>
      </c>
      <c r="D49" s="526" t="s">
        <v>1175</v>
      </c>
      <c r="E49" s="731" t="s">
        <v>140</v>
      </c>
      <c r="F49" s="528">
        <v>5</v>
      </c>
      <c r="G49" s="528">
        <v>8906</v>
      </c>
      <c r="H49" s="529">
        <v>48</v>
      </c>
      <c r="I49" s="528">
        <v>9260</v>
      </c>
    </row>
    <row r="50" spans="2:9" ht="12" customHeight="1">
      <c r="B50" s="527" t="s">
        <v>1234</v>
      </c>
      <c r="C50" s="527" t="s">
        <v>1086</v>
      </c>
      <c r="D50" s="526" t="s">
        <v>1175</v>
      </c>
      <c r="E50" s="731" t="s">
        <v>140</v>
      </c>
      <c r="F50" s="528">
        <v>5</v>
      </c>
      <c r="G50" s="528">
        <v>13918</v>
      </c>
      <c r="H50" s="529">
        <v>75</v>
      </c>
      <c r="I50" s="528">
        <v>14344</v>
      </c>
    </row>
    <row r="51" spans="2:9" ht="12" customHeight="1">
      <c r="B51" s="527" t="s">
        <v>1145</v>
      </c>
      <c r="C51" s="527" t="s">
        <v>1112</v>
      </c>
      <c r="D51" s="526" t="s">
        <v>1363</v>
      </c>
      <c r="E51" s="731" t="s">
        <v>140</v>
      </c>
      <c r="F51" s="528">
        <v>5</v>
      </c>
      <c r="G51" s="528">
        <v>7769</v>
      </c>
      <c r="H51" s="529">
        <v>42</v>
      </c>
      <c r="I51" s="528">
        <v>7829</v>
      </c>
    </row>
    <row r="52" spans="2:9" ht="12" customHeight="1">
      <c r="B52" s="527" t="s">
        <v>1063</v>
      </c>
      <c r="C52" s="527" t="s">
        <v>1090</v>
      </c>
      <c r="D52" s="526" t="s">
        <v>1363</v>
      </c>
      <c r="E52" s="731" t="s">
        <v>140</v>
      </c>
      <c r="F52" s="528">
        <v>5</v>
      </c>
      <c r="G52" s="528">
        <v>7756</v>
      </c>
      <c r="H52" s="529">
        <v>42</v>
      </c>
      <c r="I52" s="528">
        <v>7969</v>
      </c>
    </row>
    <row r="53" spans="2:9" ht="12" customHeight="1">
      <c r="B53" s="527" t="s">
        <v>1146</v>
      </c>
      <c r="C53" s="527" t="s">
        <v>1112</v>
      </c>
      <c r="D53" s="526" t="s">
        <v>1363</v>
      </c>
      <c r="E53" s="731" t="s">
        <v>140</v>
      </c>
      <c r="F53" s="528">
        <v>5</v>
      </c>
      <c r="G53" s="528">
        <v>9403</v>
      </c>
      <c r="H53" s="529">
        <v>51</v>
      </c>
      <c r="I53" s="528">
        <v>9790</v>
      </c>
    </row>
    <row r="54" spans="2:9" ht="12" customHeight="1">
      <c r="B54" s="527" t="s">
        <v>1224</v>
      </c>
      <c r="C54" s="532" t="s">
        <v>1111</v>
      </c>
      <c r="D54" s="526" t="s">
        <v>1179</v>
      </c>
      <c r="E54" s="731" t="s">
        <v>140</v>
      </c>
      <c r="F54" s="528">
        <v>5</v>
      </c>
      <c r="G54" s="528">
        <v>6028</v>
      </c>
      <c r="H54" s="529">
        <v>33</v>
      </c>
      <c r="I54" s="528">
        <v>6328</v>
      </c>
    </row>
    <row r="55" spans="2:9" ht="12" customHeight="1">
      <c r="B55" s="527" t="s">
        <v>1230</v>
      </c>
      <c r="C55" s="527" t="s">
        <v>1092</v>
      </c>
      <c r="D55" s="526" t="s">
        <v>1179</v>
      </c>
      <c r="E55" s="731" t="s">
        <v>140</v>
      </c>
      <c r="F55" s="528">
        <v>5</v>
      </c>
      <c r="G55" s="528">
        <v>7122</v>
      </c>
      <c r="H55" s="529">
        <v>39</v>
      </c>
      <c r="I55" s="528">
        <v>7290</v>
      </c>
    </row>
    <row r="56" spans="2:9" ht="12" customHeight="1">
      <c r="B56" s="527" t="s">
        <v>1241</v>
      </c>
      <c r="C56" s="527" t="s">
        <v>1081</v>
      </c>
      <c r="D56" s="526" t="s">
        <v>1179</v>
      </c>
      <c r="E56" s="731" t="s">
        <v>140</v>
      </c>
      <c r="F56" s="528">
        <v>5</v>
      </c>
      <c r="G56" s="528">
        <v>7098</v>
      </c>
      <c r="H56" s="529">
        <v>39</v>
      </c>
      <c r="I56" s="528">
        <v>7377</v>
      </c>
    </row>
    <row r="57" spans="2:9" ht="12" customHeight="1">
      <c r="B57" s="527" t="s">
        <v>1144</v>
      </c>
      <c r="C57" s="527" t="s">
        <v>1086</v>
      </c>
      <c r="D57" s="526" t="s">
        <v>1179</v>
      </c>
      <c r="E57" s="731" t="s">
        <v>140</v>
      </c>
      <c r="F57" s="528">
        <v>5</v>
      </c>
      <c r="G57" s="528">
        <v>8740</v>
      </c>
      <c r="H57" s="529">
        <v>48</v>
      </c>
      <c r="I57" s="528">
        <v>8992</v>
      </c>
    </row>
    <row r="58" spans="2:9" ht="12" customHeight="1">
      <c r="B58" s="527" t="s">
        <v>1226</v>
      </c>
      <c r="C58" s="527" t="s">
        <v>1097</v>
      </c>
      <c r="D58" s="526" t="s">
        <v>1179</v>
      </c>
      <c r="E58" s="731" t="s">
        <v>140</v>
      </c>
      <c r="F58" s="528">
        <v>5</v>
      </c>
      <c r="G58" s="528">
        <v>10950</v>
      </c>
      <c r="H58" s="529">
        <v>60</v>
      </c>
      <c r="I58" s="528">
        <v>11328</v>
      </c>
    </row>
    <row r="59" spans="2:9" ht="12" customHeight="1">
      <c r="B59" s="527" t="s">
        <v>1067</v>
      </c>
      <c r="C59" s="527" t="s">
        <v>1105</v>
      </c>
      <c r="D59" s="526" t="s">
        <v>1362</v>
      </c>
      <c r="E59" s="731" t="s">
        <v>140</v>
      </c>
      <c r="F59" s="528">
        <v>5</v>
      </c>
      <c r="G59" s="528">
        <v>7090</v>
      </c>
      <c r="H59" s="529">
        <v>39</v>
      </c>
      <c r="I59" s="528">
        <v>7456</v>
      </c>
    </row>
    <row r="60" spans="2:9" ht="12" customHeight="1">
      <c r="B60" s="527" t="s">
        <v>1197</v>
      </c>
      <c r="C60" s="532" t="s">
        <v>1107</v>
      </c>
      <c r="D60" s="526" t="s">
        <v>1085</v>
      </c>
      <c r="E60" s="731" t="s">
        <v>140</v>
      </c>
      <c r="F60" s="528">
        <v>5</v>
      </c>
      <c r="G60" s="528">
        <v>5426</v>
      </c>
      <c r="H60" s="529">
        <v>30</v>
      </c>
      <c r="I60" s="528">
        <v>5606</v>
      </c>
    </row>
    <row r="61" spans="2:9" ht="12" customHeight="1">
      <c r="B61" s="527"/>
      <c r="C61" s="532"/>
      <c r="D61" s="526"/>
      <c r="E61" s="526"/>
      <c r="F61" s="528"/>
      <c r="G61" s="528"/>
      <c r="H61" s="529"/>
      <c r="I61" s="528"/>
    </row>
    <row r="62" spans="2:9" ht="12" customHeight="1">
      <c r="B62" s="527"/>
      <c r="C62" s="532"/>
      <c r="D62" s="526"/>
      <c r="E62" s="526"/>
      <c r="F62" s="528"/>
      <c r="G62" s="528"/>
      <c r="H62" s="529"/>
      <c r="I62" s="528"/>
    </row>
    <row r="63" spans="2:9" ht="12" customHeight="1">
      <c r="B63" s="527" t="s">
        <v>982</v>
      </c>
      <c r="C63" s="527" t="s">
        <v>1082</v>
      </c>
      <c r="D63" s="526" t="s">
        <v>1163</v>
      </c>
      <c r="E63" s="731" t="s">
        <v>147</v>
      </c>
      <c r="F63" s="528">
        <v>10</v>
      </c>
      <c r="G63" s="528">
        <v>12949</v>
      </c>
      <c r="H63" s="529">
        <v>72</v>
      </c>
      <c r="I63" s="528">
        <v>13573</v>
      </c>
    </row>
    <row r="64" spans="2:9" ht="12" customHeight="1">
      <c r="B64" s="527" t="s">
        <v>1242</v>
      </c>
      <c r="C64" s="527" t="s">
        <v>1090</v>
      </c>
      <c r="D64" s="526" t="s">
        <v>1087</v>
      </c>
      <c r="E64" s="731" t="s">
        <v>147</v>
      </c>
      <c r="F64" s="528">
        <v>10</v>
      </c>
      <c r="G64" s="528">
        <v>3219</v>
      </c>
      <c r="H64" s="529">
        <v>18</v>
      </c>
      <c r="I64" s="528">
        <v>3357</v>
      </c>
    </row>
    <row r="65" spans="2:9" ht="12" customHeight="1">
      <c r="B65" s="527" t="s">
        <v>1367</v>
      </c>
      <c r="C65" s="527" t="s">
        <v>1080</v>
      </c>
      <c r="D65" s="526" t="s">
        <v>1174</v>
      </c>
      <c r="E65" s="731" t="s">
        <v>147</v>
      </c>
      <c r="F65" s="528">
        <v>10</v>
      </c>
      <c r="G65" s="528">
        <v>3187</v>
      </c>
      <c r="H65" s="529">
        <v>18</v>
      </c>
      <c r="I65" s="528">
        <v>3340</v>
      </c>
    </row>
    <row r="66" spans="2:9" ht="12" customHeight="1">
      <c r="B66" s="527" t="s">
        <v>1225</v>
      </c>
      <c r="C66" s="532" t="s">
        <v>1111</v>
      </c>
      <c r="D66" s="526" t="s">
        <v>1174</v>
      </c>
      <c r="E66" s="731" t="s">
        <v>147</v>
      </c>
      <c r="F66" s="528">
        <v>10</v>
      </c>
      <c r="G66" s="528">
        <v>5311</v>
      </c>
      <c r="H66" s="529">
        <v>30</v>
      </c>
      <c r="I66" s="528">
        <v>5569</v>
      </c>
    </row>
    <row r="67" spans="2:9" ht="12" customHeight="1">
      <c r="B67" s="527" t="s">
        <v>1243</v>
      </c>
      <c r="C67" s="527" t="s">
        <v>1102</v>
      </c>
      <c r="D67" s="526" t="s">
        <v>1174</v>
      </c>
      <c r="E67" s="731" t="s">
        <v>147</v>
      </c>
      <c r="F67" s="528">
        <v>10</v>
      </c>
      <c r="G67" s="528">
        <v>8000</v>
      </c>
      <c r="H67" s="529">
        <v>45</v>
      </c>
      <c r="I67" s="528">
        <v>8240</v>
      </c>
    </row>
    <row r="68" spans="2:9" ht="12" customHeight="1">
      <c r="B68" s="527" t="s">
        <v>1198</v>
      </c>
      <c r="C68" s="532" t="s">
        <v>1107</v>
      </c>
      <c r="D68" s="526" t="s">
        <v>1116</v>
      </c>
      <c r="E68" s="731" t="s">
        <v>147</v>
      </c>
      <c r="F68" s="528">
        <v>10</v>
      </c>
      <c r="G68" s="528">
        <v>4244</v>
      </c>
      <c r="H68" s="529">
        <v>24</v>
      </c>
      <c r="I68" s="528">
        <v>4547</v>
      </c>
    </row>
    <row r="69" spans="2:9" ht="12" customHeight="1">
      <c r="B69" s="527" t="s">
        <v>1195</v>
      </c>
      <c r="C69" s="527" t="s">
        <v>1094</v>
      </c>
      <c r="D69" s="526" t="s">
        <v>1116</v>
      </c>
      <c r="E69" s="731" t="s">
        <v>147</v>
      </c>
      <c r="F69" s="528">
        <v>10</v>
      </c>
      <c r="G69" s="528">
        <v>5282</v>
      </c>
      <c r="H69" s="529">
        <v>30</v>
      </c>
      <c r="I69" s="528">
        <v>5609</v>
      </c>
    </row>
    <row r="70" spans="2:9" ht="12" customHeight="1">
      <c r="B70" s="527" t="s">
        <v>1219</v>
      </c>
      <c r="C70" s="527" t="s">
        <v>1102</v>
      </c>
      <c r="D70" s="526" t="s">
        <v>1116</v>
      </c>
      <c r="E70" s="731" t="s">
        <v>147</v>
      </c>
      <c r="F70" s="528">
        <v>10</v>
      </c>
      <c r="G70" s="528">
        <v>6882</v>
      </c>
      <c r="H70" s="529">
        <v>39</v>
      </c>
      <c r="I70" s="528">
        <v>7461</v>
      </c>
    </row>
    <row r="71" spans="2:9" ht="12" customHeight="1">
      <c r="B71" s="527" t="s">
        <v>979</v>
      </c>
      <c r="C71" s="527" t="s">
        <v>1114</v>
      </c>
      <c r="D71" s="526" t="s">
        <v>1116</v>
      </c>
      <c r="E71" s="731" t="s">
        <v>147</v>
      </c>
      <c r="F71" s="528">
        <v>10</v>
      </c>
      <c r="G71" s="528">
        <v>7925</v>
      </c>
      <c r="H71" s="529">
        <v>45</v>
      </c>
      <c r="I71" s="528">
        <v>8342</v>
      </c>
    </row>
    <row r="72" spans="2:9" ht="12" customHeight="1">
      <c r="B72" s="527" t="s">
        <v>1141</v>
      </c>
      <c r="C72" s="527" t="s">
        <v>1089</v>
      </c>
      <c r="D72" s="526" t="s">
        <v>1164</v>
      </c>
      <c r="E72" s="731" t="s">
        <v>147</v>
      </c>
      <c r="F72" s="528">
        <v>10</v>
      </c>
      <c r="G72" s="528">
        <v>4223</v>
      </c>
      <c r="H72" s="529">
        <v>24</v>
      </c>
      <c r="I72" s="528">
        <v>4448</v>
      </c>
    </row>
    <row r="73" spans="2:9" ht="12" customHeight="1">
      <c r="B73" s="527" t="s">
        <v>1143</v>
      </c>
      <c r="C73" s="527" t="s">
        <v>1086</v>
      </c>
      <c r="D73" s="526" t="s">
        <v>1164</v>
      </c>
      <c r="E73" s="731" t="s">
        <v>147</v>
      </c>
      <c r="F73" s="528">
        <v>10</v>
      </c>
      <c r="G73" s="528">
        <v>6853</v>
      </c>
      <c r="H73" s="529">
        <v>39</v>
      </c>
      <c r="I73" s="528">
        <v>7180</v>
      </c>
    </row>
    <row r="74" spans="2:9" ht="12" customHeight="1">
      <c r="B74" s="527" t="s">
        <v>1235</v>
      </c>
      <c r="C74" s="527" t="s">
        <v>1080</v>
      </c>
      <c r="D74" s="526" t="s">
        <v>1164</v>
      </c>
      <c r="E74" s="731" t="s">
        <v>147</v>
      </c>
      <c r="F74" s="528">
        <v>10</v>
      </c>
      <c r="G74" s="528">
        <v>10514</v>
      </c>
      <c r="H74" s="529">
        <v>57</v>
      </c>
      <c r="I74" s="528">
        <v>11459</v>
      </c>
    </row>
    <row r="75" spans="2:9" ht="12" customHeight="1">
      <c r="B75" s="527" t="s">
        <v>978</v>
      </c>
      <c r="C75" s="527" t="s">
        <v>1086</v>
      </c>
      <c r="D75" s="526" t="s">
        <v>1164</v>
      </c>
      <c r="E75" s="731" t="s">
        <v>147</v>
      </c>
      <c r="F75" s="528">
        <v>10</v>
      </c>
      <c r="G75" s="528">
        <v>11585</v>
      </c>
      <c r="H75" s="529">
        <v>66</v>
      </c>
      <c r="I75" s="528">
        <v>12275</v>
      </c>
    </row>
    <row r="76" spans="2:9" ht="12" customHeight="1">
      <c r="B76" s="527" t="s">
        <v>1220</v>
      </c>
      <c r="C76" s="527" t="s">
        <v>1088</v>
      </c>
      <c r="D76" s="526" t="s">
        <v>1164</v>
      </c>
      <c r="E76" s="731" t="s">
        <v>147</v>
      </c>
      <c r="F76" s="528">
        <v>10</v>
      </c>
      <c r="G76" s="528">
        <v>12611</v>
      </c>
      <c r="H76" s="529">
        <v>72</v>
      </c>
      <c r="I76" s="528">
        <v>13400</v>
      </c>
    </row>
    <row r="77" spans="2:9" ht="12" customHeight="1">
      <c r="B77" s="527" t="s">
        <v>1196</v>
      </c>
      <c r="C77" s="532" t="s">
        <v>1107</v>
      </c>
      <c r="D77" s="526" t="s">
        <v>1182</v>
      </c>
      <c r="E77" s="731" t="s">
        <v>147</v>
      </c>
      <c r="F77" s="528">
        <v>10</v>
      </c>
      <c r="G77" s="528">
        <v>6791</v>
      </c>
      <c r="H77" s="529">
        <v>39</v>
      </c>
      <c r="I77" s="528">
        <v>7436</v>
      </c>
    </row>
    <row r="78" spans="2:9" ht="12" customHeight="1">
      <c r="B78" s="527" t="s">
        <v>1203</v>
      </c>
      <c r="C78" s="532" t="s">
        <v>1100</v>
      </c>
      <c r="D78" s="526" t="s">
        <v>1182</v>
      </c>
      <c r="E78" s="731" t="s">
        <v>147</v>
      </c>
      <c r="F78" s="528">
        <v>10</v>
      </c>
      <c r="G78" s="528">
        <v>11020</v>
      </c>
      <c r="H78" s="529">
        <v>63</v>
      </c>
      <c r="I78" s="528">
        <v>11752</v>
      </c>
    </row>
    <row r="79" spans="2:9" ht="12" customHeight="1">
      <c r="B79" s="527" t="s">
        <v>1142</v>
      </c>
      <c r="C79" s="527" t="s">
        <v>1091</v>
      </c>
      <c r="D79" s="526" t="s">
        <v>1182</v>
      </c>
      <c r="E79" s="731" t="s">
        <v>147</v>
      </c>
      <c r="F79" s="528">
        <v>10</v>
      </c>
      <c r="G79" s="528">
        <v>13575</v>
      </c>
      <c r="H79" s="529">
        <v>78</v>
      </c>
      <c r="I79" s="528">
        <v>14340</v>
      </c>
    </row>
    <row r="80" spans="2:9" ht="12" customHeight="1">
      <c r="B80" s="527" t="s">
        <v>981</v>
      </c>
      <c r="C80" s="532" t="s">
        <v>1104</v>
      </c>
      <c r="D80" s="526" t="s">
        <v>1182</v>
      </c>
      <c r="E80" s="731" t="s">
        <v>147</v>
      </c>
      <c r="F80" s="528">
        <v>10</v>
      </c>
      <c r="G80" s="528">
        <v>15706</v>
      </c>
      <c r="H80" s="529">
        <v>90</v>
      </c>
      <c r="I80" s="528">
        <v>16882</v>
      </c>
    </row>
    <row r="81" spans="2:9" ht="12" customHeight="1">
      <c r="B81" s="527" t="s">
        <v>1185</v>
      </c>
      <c r="C81" s="532" t="s">
        <v>1104</v>
      </c>
      <c r="D81" s="526" t="s">
        <v>1115</v>
      </c>
      <c r="E81" s="731" t="s">
        <v>147</v>
      </c>
      <c r="F81" s="528">
        <v>10</v>
      </c>
      <c r="G81" s="528">
        <v>3637</v>
      </c>
      <c r="H81" s="529">
        <v>21</v>
      </c>
      <c r="I81" s="528">
        <v>3928</v>
      </c>
    </row>
    <row r="82" spans="2:9" ht="12" customHeight="1">
      <c r="B82" s="527" t="s">
        <v>1128</v>
      </c>
      <c r="C82" s="527" t="s">
        <v>1089</v>
      </c>
      <c r="D82" s="526" t="s">
        <v>1115</v>
      </c>
      <c r="E82" s="731" t="s">
        <v>147</v>
      </c>
      <c r="F82" s="528">
        <v>10</v>
      </c>
      <c r="G82" s="528">
        <v>5542</v>
      </c>
      <c r="H82" s="529">
        <v>32</v>
      </c>
      <c r="I82" s="528">
        <v>6053</v>
      </c>
    </row>
    <row r="83" spans="2:9" ht="12" customHeight="1">
      <c r="B83" s="527" t="s">
        <v>1222</v>
      </c>
      <c r="C83" s="527" t="s">
        <v>1084</v>
      </c>
      <c r="D83" s="526" t="s">
        <v>1115</v>
      </c>
      <c r="E83" s="731" t="s">
        <v>147</v>
      </c>
      <c r="F83" s="528">
        <v>10</v>
      </c>
      <c r="G83" s="528">
        <v>10399</v>
      </c>
      <c r="H83" s="529">
        <v>57</v>
      </c>
      <c r="I83" s="528">
        <v>11458</v>
      </c>
    </row>
    <row r="84" spans="2:9" ht="12" customHeight="1">
      <c r="B84" s="527" t="s">
        <v>1137</v>
      </c>
      <c r="C84" s="527" t="s">
        <v>1082</v>
      </c>
      <c r="D84" s="526" t="s">
        <v>1115</v>
      </c>
      <c r="E84" s="731" t="s">
        <v>147</v>
      </c>
      <c r="F84" s="528">
        <v>10</v>
      </c>
      <c r="G84" s="528">
        <v>16099</v>
      </c>
      <c r="H84" s="529">
        <v>93</v>
      </c>
      <c r="I84" s="528">
        <v>17014</v>
      </c>
    </row>
    <row r="85" spans="2:9" ht="12" customHeight="1">
      <c r="B85" s="527" t="s">
        <v>971</v>
      </c>
      <c r="C85" s="527" t="s">
        <v>1091</v>
      </c>
      <c r="D85" s="526" t="s">
        <v>1101</v>
      </c>
      <c r="E85" s="731" t="s">
        <v>147</v>
      </c>
      <c r="F85" s="528">
        <v>10</v>
      </c>
      <c r="G85" s="528">
        <v>10886</v>
      </c>
      <c r="H85" s="529">
        <v>63</v>
      </c>
      <c r="I85" s="528">
        <v>11924</v>
      </c>
    </row>
    <row r="86" spans="2:9" ht="12" customHeight="1">
      <c r="B86" s="527" t="s">
        <v>984</v>
      </c>
      <c r="C86" s="527" t="s">
        <v>1081</v>
      </c>
      <c r="D86" s="526" t="s">
        <v>1118</v>
      </c>
      <c r="E86" s="731" t="s">
        <v>147</v>
      </c>
      <c r="F86" s="528">
        <v>10</v>
      </c>
      <c r="G86" s="528">
        <v>4106</v>
      </c>
      <c r="H86" s="529">
        <v>24</v>
      </c>
      <c r="I86" s="528">
        <v>4469</v>
      </c>
    </row>
    <row r="87" spans="2:9" ht="12" customHeight="1">
      <c r="B87" s="527" t="s">
        <v>1207</v>
      </c>
      <c r="C87" s="527" t="s">
        <v>1080</v>
      </c>
      <c r="D87" s="526" t="s">
        <v>1118</v>
      </c>
      <c r="E87" s="731" t="s">
        <v>147</v>
      </c>
      <c r="F87" s="528">
        <v>10</v>
      </c>
      <c r="G87" s="528">
        <v>5681</v>
      </c>
      <c r="H87" s="529">
        <v>30</v>
      </c>
      <c r="I87" s="528">
        <v>6110</v>
      </c>
    </row>
    <row r="88" spans="2:9" ht="12" customHeight="1">
      <c r="B88" s="527" t="s">
        <v>1065</v>
      </c>
      <c r="C88" s="527" t="s">
        <v>1105</v>
      </c>
      <c r="D88" s="526" t="s">
        <v>1118</v>
      </c>
      <c r="E88" s="731" t="s">
        <v>147</v>
      </c>
      <c r="F88" s="528">
        <v>10</v>
      </c>
      <c r="G88" s="528">
        <v>5152</v>
      </c>
      <c r="H88" s="529">
        <v>30</v>
      </c>
      <c r="I88" s="528">
        <v>5437</v>
      </c>
    </row>
    <row r="89" spans="2:9" ht="12" customHeight="1">
      <c r="B89" s="527" t="s">
        <v>944</v>
      </c>
      <c r="C89" s="527" t="s">
        <v>1090</v>
      </c>
      <c r="D89" s="526" t="s">
        <v>1118</v>
      </c>
      <c r="E89" s="731" t="s">
        <v>147</v>
      </c>
      <c r="F89" s="528">
        <v>10</v>
      </c>
      <c r="G89" s="528">
        <v>15444</v>
      </c>
      <c r="H89" s="529">
        <v>90</v>
      </c>
      <c r="I89" s="528">
        <v>16989</v>
      </c>
    </row>
    <row r="90" spans="2:9" ht="12" customHeight="1">
      <c r="B90" s="527" t="s">
        <v>1127</v>
      </c>
      <c r="C90" s="527" t="s">
        <v>1092</v>
      </c>
      <c r="D90" s="526" t="s">
        <v>1117</v>
      </c>
      <c r="E90" s="731" t="s">
        <v>147</v>
      </c>
      <c r="F90" s="528">
        <v>10</v>
      </c>
      <c r="G90" s="528">
        <v>3585</v>
      </c>
      <c r="H90" s="529">
        <v>21</v>
      </c>
      <c r="I90" s="528">
        <v>3912</v>
      </c>
    </row>
    <row r="91" spans="2:9" ht="12" customHeight="1">
      <c r="B91" s="527" t="s">
        <v>1216</v>
      </c>
      <c r="C91" s="527" t="s">
        <v>1102</v>
      </c>
      <c r="D91" s="526" t="s">
        <v>1117</v>
      </c>
      <c r="E91" s="731" t="s">
        <v>147</v>
      </c>
      <c r="F91" s="528">
        <v>10</v>
      </c>
      <c r="G91" s="528">
        <v>4084</v>
      </c>
      <c r="H91" s="529">
        <v>24</v>
      </c>
      <c r="I91" s="528">
        <v>4423</v>
      </c>
    </row>
    <row r="92" spans="2:9" ht="12" customHeight="1">
      <c r="B92" s="527" t="s">
        <v>1073</v>
      </c>
      <c r="C92" s="527" t="s">
        <v>1081</v>
      </c>
      <c r="D92" s="526" t="s">
        <v>1117</v>
      </c>
      <c r="E92" s="731" t="s">
        <v>147</v>
      </c>
      <c r="F92" s="528">
        <v>10</v>
      </c>
      <c r="G92" s="528">
        <v>5117</v>
      </c>
      <c r="H92" s="529">
        <v>30</v>
      </c>
      <c r="I92" s="528">
        <v>5585</v>
      </c>
    </row>
    <row r="93" spans="2:9" ht="12" customHeight="1">
      <c r="B93" s="527" t="s">
        <v>1140</v>
      </c>
      <c r="C93" s="532" t="s">
        <v>1104</v>
      </c>
      <c r="D93" s="526" t="s">
        <v>1117</v>
      </c>
      <c r="E93" s="731" t="s">
        <v>147</v>
      </c>
      <c r="F93" s="528">
        <v>10</v>
      </c>
      <c r="G93" s="528">
        <v>8701</v>
      </c>
      <c r="H93" s="529">
        <v>51</v>
      </c>
      <c r="I93" s="528">
        <v>9196</v>
      </c>
    </row>
    <row r="94" spans="2:9" ht="12" customHeight="1">
      <c r="B94" s="527" t="s">
        <v>1066</v>
      </c>
      <c r="C94" s="527" t="s">
        <v>1105</v>
      </c>
      <c r="D94" s="526" t="s">
        <v>1117</v>
      </c>
      <c r="E94" s="731" t="s">
        <v>147</v>
      </c>
      <c r="F94" s="528">
        <v>10</v>
      </c>
      <c r="G94" s="528">
        <v>12796</v>
      </c>
      <c r="H94" s="529">
        <v>75</v>
      </c>
      <c r="I94" s="528">
        <v>13753</v>
      </c>
    </row>
    <row r="95" spans="2:9" ht="12" customHeight="1">
      <c r="B95" s="527"/>
      <c r="C95" s="527"/>
      <c r="D95" s="526"/>
      <c r="E95" s="526"/>
      <c r="F95" s="528"/>
      <c r="G95" s="528"/>
      <c r="H95" s="529"/>
      <c r="I95" s="528"/>
    </row>
    <row r="96" spans="2:9" ht="12" customHeight="1">
      <c r="B96" s="527"/>
      <c r="C96" s="527"/>
      <c r="D96" s="526"/>
      <c r="E96" s="526"/>
      <c r="F96" s="528"/>
      <c r="G96" s="528"/>
      <c r="H96" s="529"/>
      <c r="I96" s="528"/>
    </row>
    <row r="97" spans="2:9" ht="12" customHeight="1">
      <c r="B97" s="527" t="s">
        <v>1316</v>
      </c>
      <c r="C97" s="527" t="s">
        <v>1083</v>
      </c>
      <c r="D97" s="526" t="s">
        <v>1093</v>
      </c>
      <c r="E97" s="731" t="s">
        <v>144</v>
      </c>
      <c r="F97" s="528">
        <v>15</v>
      </c>
      <c r="G97" s="528">
        <v>8957</v>
      </c>
      <c r="H97" s="529">
        <v>53</v>
      </c>
      <c r="I97" s="528">
        <v>9758</v>
      </c>
    </row>
    <row r="98" spans="2:9" ht="12" customHeight="1">
      <c r="B98" s="527" t="s">
        <v>940</v>
      </c>
      <c r="C98" s="532" t="s">
        <v>1104</v>
      </c>
      <c r="D98" s="526" t="s">
        <v>1093</v>
      </c>
      <c r="E98" s="731" t="s">
        <v>144</v>
      </c>
      <c r="F98" s="528">
        <v>15</v>
      </c>
      <c r="G98" s="528">
        <v>10176</v>
      </c>
      <c r="H98" s="529">
        <v>60</v>
      </c>
      <c r="I98" s="528">
        <v>10761</v>
      </c>
    </row>
    <row r="99" spans="2:9" ht="12" customHeight="1">
      <c r="B99" s="527" t="s">
        <v>1214</v>
      </c>
      <c r="C99" s="527" t="s">
        <v>1091</v>
      </c>
      <c r="D99" s="526" t="s">
        <v>1093</v>
      </c>
      <c r="E99" s="731" t="s">
        <v>144</v>
      </c>
      <c r="F99" s="528">
        <v>15</v>
      </c>
      <c r="G99" s="528">
        <v>13737</v>
      </c>
      <c r="H99" s="529">
        <v>81</v>
      </c>
      <c r="I99" s="528">
        <v>15081</v>
      </c>
    </row>
    <row r="100" spans="2:9" ht="12" customHeight="1">
      <c r="B100" s="527" t="s">
        <v>977</v>
      </c>
      <c r="C100" s="527" t="s">
        <v>1084</v>
      </c>
      <c r="D100" s="526" t="s">
        <v>1093</v>
      </c>
      <c r="E100" s="731" t="s">
        <v>144</v>
      </c>
      <c r="F100" s="528">
        <v>15</v>
      </c>
      <c r="G100" s="528">
        <v>14150</v>
      </c>
      <c r="H100" s="529">
        <v>81</v>
      </c>
      <c r="I100" s="528">
        <v>15371</v>
      </c>
    </row>
    <row r="101" spans="2:9" ht="12" customHeight="1">
      <c r="B101" s="527" t="s">
        <v>1184</v>
      </c>
      <c r="C101" s="527" t="s">
        <v>1097</v>
      </c>
      <c r="D101" s="526" t="s">
        <v>1093</v>
      </c>
      <c r="E101" s="731" t="s">
        <v>144</v>
      </c>
      <c r="F101" s="528">
        <v>15</v>
      </c>
      <c r="G101" s="528">
        <v>14720</v>
      </c>
      <c r="H101" s="529">
        <v>87</v>
      </c>
      <c r="I101" s="528">
        <v>16196</v>
      </c>
    </row>
    <row r="102" spans="2:9" ht="12" customHeight="1">
      <c r="B102" s="527" t="s">
        <v>1125</v>
      </c>
      <c r="C102" s="527" t="s">
        <v>1094</v>
      </c>
      <c r="D102" s="526" t="s">
        <v>1096</v>
      </c>
      <c r="E102" s="731" t="s">
        <v>144</v>
      </c>
      <c r="F102" s="528">
        <v>15</v>
      </c>
      <c r="G102" s="528">
        <v>6588</v>
      </c>
      <c r="H102" s="529">
        <v>39</v>
      </c>
      <c r="I102" s="528">
        <v>7218</v>
      </c>
    </row>
    <row r="103" spans="2:9" ht="12" customHeight="1">
      <c r="B103" s="527" t="s">
        <v>1191</v>
      </c>
      <c r="C103" s="527" t="s">
        <v>1095</v>
      </c>
      <c r="D103" s="526" t="s">
        <v>1096</v>
      </c>
      <c r="E103" s="731" t="s">
        <v>144</v>
      </c>
      <c r="F103" s="528">
        <v>15</v>
      </c>
      <c r="G103" s="528">
        <v>8068</v>
      </c>
      <c r="H103" s="529">
        <v>48</v>
      </c>
      <c r="I103" s="528">
        <v>8980</v>
      </c>
    </row>
    <row r="104" spans="2:9" ht="12" customHeight="1">
      <c r="B104" s="527" t="s">
        <v>1213</v>
      </c>
      <c r="C104" s="527" t="s">
        <v>1081</v>
      </c>
      <c r="D104" s="526" t="s">
        <v>1106</v>
      </c>
      <c r="E104" s="731" t="s">
        <v>144</v>
      </c>
      <c r="F104" s="528">
        <v>15</v>
      </c>
      <c r="G104" s="528">
        <v>5016</v>
      </c>
      <c r="H104" s="529">
        <v>30</v>
      </c>
      <c r="I104" s="528">
        <v>5571</v>
      </c>
    </row>
    <row r="105" spans="2:9" ht="12" customHeight="1">
      <c r="B105" s="527" t="s">
        <v>1187</v>
      </c>
      <c r="C105" s="527" t="s">
        <v>1092</v>
      </c>
      <c r="D105" s="526" t="s">
        <v>1106</v>
      </c>
      <c r="E105" s="731" t="s">
        <v>144</v>
      </c>
      <c r="F105" s="528">
        <v>15</v>
      </c>
      <c r="G105" s="528">
        <v>5535</v>
      </c>
      <c r="H105" s="529">
        <v>33</v>
      </c>
      <c r="I105" s="528">
        <v>6141</v>
      </c>
    </row>
    <row r="106" spans="2:9" ht="12" customHeight="1">
      <c r="B106" s="527" t="s">
        <v>1221</v>
      </c>
      <c r="C106" s="527" t="s">
        <v>1089</v>
      </c>
      <c r="D106" s="526" t="s">
        <v>1106</v>
      </c>
      <c r="E106" s="731" t="s">
        <v>144</v>
      </c>
      <c r="F106" s="528">
        <v>15</v>
      </c>
      <c r="G106" s="528">
        <v>7553</v>
      </c>
      <c r="H106" s="529">
        <v>45</v>
      </c>
      <c r="I106" s="528">
        <v>8183</v>
      </c>
    </row>
    <row r="107" spans="2:9" ht="12" customHeight="1">
      <c r="B107" s="527" t="s">
        <v>1193</v>
      </c>
      <c r="C107" s="527" t="s">
        <v>1094</v>
      </c>
      <c r="D107" s="526" t="s">
        <v>1103</v>
      </c>
      <c r="E107" s="731" t="s">
        <v>144</v>
      </c>
      <c r="F107" s="528">
        <v>15</v>
      </c>
      <c r="G107" s="528">
        <v>2999</v>
      </c>
      <c r="H107" s="529">
        <v>18</v>
      </c>
      <c r="I107" s="528">
        <v>3359</v>
      </c>
    </row>
    <row r="108" spans="2:9" ht="12" customHeight="1">
      <c r="B108" s="527" t="s">
        <v>1131</v>
      </c>
      <c r="C108" s="527" t="s">
        <v>1084</v>
      </c>
      <c r="D108" s="526" t="s">
        <v>1103</v>
      </c>
      <c r="E108" s="731" t="s">
        <v>144</v>
      </c>
      <c r="F108" s="528">
        <v>15</v>
      </c>
      <c r="G108" s="528">
        <v>8987</v>
      </c>
      <c r="H108" s="529">
        <v>51</v>
      </c>
      <c r="I108" s="528">
        <v>10136</v>
      </c>
    </row>
    <row r="109" spans="2:9" ht="12" customHeight="1">
      <c r="B109" s="527" t="s">
        <v>1183</v>
      </c>
      <c r="C109" s="532" t="s">
        <v>1111</v>
      </c>
      <c r="D109" s="526" t="s">
        <v>1103</v>
      </c>
      <c r="E109" s="731" t="s">
        <v>144</v>
      </c>
      <c r="F109" s="528">
        <v>15</v>
      </c>
      <c r="G109" s="528">
        <v>9331</v>
      </c>
      <c r="H109" s="529">
        <v>56</v>
      </c>
      <c r="I109" s="528">
        <v>10226</v>
      </c>
    </row>
    <row r="110" spans="2:9" ht="12" customHeight="1">
      <c r="B110" s="527" t="s">
        <v>1071</v>
      </c>
      <c r="C110" s="527" t="s">
        <v>1080</v>
      </c>
      <c r="D110" s="526" t="s">
        <v>1103</v>
      </c>
      <c r="E110" s="731" t="s">
        <v>144</v>
      </c>
      <c r="F110" s="528">
        <v>15</v>
      </c>
      <c r="G110" s="528">
        <v>11713</v>
      </c>
      <c r="H110" s="529">
        <v>67</v>
      </c>
      <c r="I110" s="528">
        <v>13141</v>
      </c>
    </row>
    <row r="111" spans="2:9" ht="12" customHeight="1">
      <c r="B111" s="527" t="s">
        <v>1126</v>
      </c>
      <c r="C111" s="527" t="s">
        <v>1097</v>
      </c>
      <c r="D111" s="526" t="s">
        <v>1305</v>
      </c>
      <c r="E111" s="731" t="s">
        <v>144</v>
      </c>
      <c r="F111" s="528">
        <v>15</v>
      </c>
      <c r="G111" s="528">
        <v>6947</v>
      </c>
      <c r="H111" s="529">
        <v>42</v>
      </c>
      <c r="I111" s="528">
        <v>7856</v>
      </c>
    </row>
    <row r="112" spans="2:9" ht="12" customHeight="1">
      <c r="B112" s="527" t="s">
        <v>1206</v>
      </c>
      <c r="C112" s="532" t="s">
        <v>1110</v>
      </c>
      <c r="D112" s="526" t="s">
        <v>1305</v>
      </c>
      <c r="E112" s="731" t="s">
        <v>144</v>
      </c>
      <c r="F112" s="528">
        <v>15</v>
      </c>
      <c r="G112" s="528">
        <v>10954</v>
      </c>
      <c r="H112" s="529">
        <v>66</v>
      </c>
      <c r="I112" s="528">
        <v>12346</v>
      </c>
    </row>
    <row r="113" spans="2:9" ht="12" customHeight="1">
      <c r="B113" s="527" t="s">
        <v>964</v>
      </c>
      <c r="C113" s="532" t="s">
        <v>1100</v>
      </c>
      <c r="D113" s="526" t="s">
        <v>1305</v>
      </c>
      <c r="E113" s="731" t="s">
        <v>144</v>
      </c>
      <c r="F113" s="528">
        <v>15</v>
      </c>
      <c r="G113" s="528">
        <v>13900</v>
      </c>
      <c r="H113" s="529">
        <v>84</v>
      </c>
      <c r="I113" s="528">
        <v>15706</v>
      </c>
    </row>
    <row r="114" spans="2:9" ht="12" customHeight="1">
      <c r="B114" s="527" t="s">
        <v>1189</v>
      </c>
      <c r="C114" s="527" t="s">
        <v>1092</v>
      </c>
      <c r="D114" s="526" t="s">
        <v>1120</v>
      </c>
      <c r="E114" s="731" t="s">
        <v>144</v>
      </c>
      <c r="F114" s="528">
        <v>15</v>
      </c>
      <c r="G114" s="528">
        <v>4442</v>
      </c>
      <c r="H114" s="529">
        <v>27</v>
      </c>
      <c r="I114" s="528">
        <v>4982</v>
      </c>
    </row>
    <row r="115" spans="2:9" ht="12" customHeight="1">
      <c r="B115" s="527" t="s">
        <v>1136</v>
      </c>
      <c r="C115" s="527" t="s">
        <v>1095</v>
      </c>
      <c r="D115" s="526" t="s">
        <v>1120</v>
      </c>
      <c r="E115" s="731" t="s">
        <v>144</v>
      </c>
      <c r="F115" s="528">
        <v>15</v>
      </c>
      <c r="G115" s="528">
        <v>6429</v>
      </c>
      <c r="H115" s="529">
        <v>39</v>
      </c>
      <c r="I115" s="528">
        <v>6804</v>
      </c>
    </row>
    <row r="116" spans="2:9" ht="12" customHeight="1">
      <c r="B116" s="527" t="s">
        <v>1129</v>
      </c>
      <c r="C116" s="527" t="s">
        <v>1089</v>
      </c>
      <c r="D116" s="526" t="s">
        <v>1120</v>
      </c>
      <c r="E116" s="731" t="s">
        <v>144</v>
      </c>
      <c r="F116" s="528">
        <v>15</v>
      </c>
      <c r="G116" s="528">
        <v>10847</v>
      </c>
      <c r="H116" s="529">
        <v>66</v>
      </c>
      <c r="I116" s="528">
        <v>12083</v>
      </c>
    </row>
    <row r="117" spans="2:9" ht="12" customHeight="1">
      <c r="B117" s="527" t="s">
        <v>1123</v>
      </c>
      <c r="C117" s="527" t="s">
        <v>1095</v>
      </c>
      <c r="D117" s="526" t="s">
        <v>1099</v>
      </c>
      <c r="E117" s="731" t="s">
        <v>144</v>
      </c>
      <c r="F117" s="528">
        <v>15</v>
      </c>
      <c r="G117" s="528">
        <v>6352</v>
      </c>
      <c r="H117" s="529">
        <v>39</v>
      </c>
      <c r="I117" s="528">
        <v>7066</v>
      </c>
    </row>
    <row r="118" spans="2:9" ht="12" customHeight="1">
      <c r="B118" s="527" t="s">
        <v>1192</v>
      </c>
      <c r="C118" s="527" t="s">
        <v>1095</v>
      </c>
      <c r="D118" s="526" t="s">
        <v>1099</v>
      </c>
      <c r="E118" s="731" t="s">
        <v>144</v>
      </c>
      <c r="F118" s="528">
        <v>15</v>
      </c>
      <c r="G118" s="528">
        <v>6353</v>
      </c>
      <c r="H118" s="529">
        <v>39</v>
      </c>
      <c r="I118" s="528">
        <v>7082</v>
      </c>
    </row>
    <row r="119" spans="2:9" ht="12" customHeight="1">
      <c r="B119" s="527" t="s">
        <v>1202</v>
      </c>
      <c r="C119" s="532" t="s">
        <v>1100</v>
      </c>
      <c r="D119" s="526" t="s">
        <v>1400</v>
      </c>
      <c r="E119" s="731" t="s">
        <v>144</v>
      </c>
      <c r="F119" s="528">
        <v>15</v>
      </c>
      <c r="G119" s="528">
        <v>3397</v>
      </c>
      <c r="H119" s="529">
        <v>21</v>
      </c>
      <c r="I119" s="528">
        <v>3886</v>
      </c>
    </row>
    <row r="120" spans="2:9" ht="12" customHeight="1">
      <c r="B120" s="527" t="s">
        <v>1194</v>
      </c>
      <c r="C120" s="527" t="s">
        <v>1094</v>
      </c>
      <c r="D120" s="526" t="s">
        <v>1400</v>
      </c>
      <c r="E120" s="731" t="s">
        <v>144</v>
      </c>
      <c r="F120" s="528">
        <v>15</v>
      </c>
      <c r="G120" s="528">
        <v>4850</v>
      </c>
      <c r="H120" s="529">
        <v>30</v>
      </c>
      <c r="I120" s="528">
        <v>5519</v>
      </c>
    </row>
    <row r="121" spans="2:9" ht="12" customHeight="1">
      <c r="B121" s="527" t="s">
        <v>1199</v>
      </c>
      <c r="C121" s="527" t="s">
        <v>1082</v>
      </c>
      <c r="D121" s="526" t="s">
        <v>1400</v>
      </c>
      <c r="E121" s="731" t="s">
        <v>144</v>
      </c>
      <c r="F121" s="528">
        <v>15</v>
      </c>
      <c r="G121" s="528">
        <v>4850</v>
      </c>
      <c r="H121" s="529">
        <v>30</v>
      </c>
      <c r="I121" s="528">
        <v>5528</v>
      </c>
    </row>
    <row r="122" spans="2:9" ht="12" customHeight="1">
      <c r="B122" s="527"/>
      <c r="C122" s="527"/>
      <c r="D122" s="526"/>
      <c r="E122" s="526"/>
      <c r="F122" s="528"/>
      <c r="G122" s="528"/>
      <c r="H122" s="529"/>
      <c r="I122" s="528"/>
    </row>
    <row r="123" spans="2:9" ht="12" customHeight="1">
      <c r="B123" s="527"/>
      <c r="C123" s="527"/>
      <c r="D123" s="526"/>
      <c r="E123" s="526"/>
      <c r="F123" s="528"/>
      <c r="G123" s="528"/>
      <c r="H123" s="529"/>
      <c r="I123" s="528"/>
    </row>
    <row r="124" spans="2:9" ht="12" customHeight="1">
      <c r="B124" s="527" t="s">
        <v>1069</v>
      </c>
      <c r="C124" s="527" t="s">
        <v>1094</v>
      </c>
      <c r="D124" s="526" t="s">
        <v>1119</v>
      </c>
      <c r="E124" s="731" t="s">
        <v>148</v>
      </c>
      <c r="F124" s="528">
        <v>20</v>
      </c>
      <c r="G124" s="528">
        <v>7158</v>
      </c>
      <c r="H124" s="529">
        <v>45</v>
      </c>
      <c r="I124" s="528">
        <v>8151</v>
      </c>
    </row>
    <row r="125" spans="2:9" ht="12" customHeight="1">
      <c r="B125" s="527" t="s">
        <v>1223</v>
      </c>
      <c r="C125" s="527" t="s">
        <v>1084</v>
      </c>
      <c r="D125" s="526" t="s">
        <v>1119</v>
      </c>
      <c r="E125" s="731" t="s">
        <v>148</v>
      </c>
      <c r="F125" s="528">
        <v>20</v>
      </c>
      <c r="G125" s="528">
        <v>8117</v>
      </c>
      <c r="H125" s="529">
        <v>51</v>
      </c>
      <c r="I125" s="528">
        <v>9317</v>
      </c>
    </row>
    <row r="126" spans="2:9" ht="12" customHeight="1">
      <c r="B126" s="527" t="s">
        <v>1209</v>
      </c>
      <c r="C126" s="527" t="s">
        <v>1083</v>
      </c>
      <c r="D126" s="526" t="s">
        <v>1119</v>
      </c>
      <c r="E126" s="731" t="s">
        <v>148</v>
      </c>
      <c r="F126" s="528">
        <v>20</v>
      </c>
      <c r="G126" s="528">
        <v>12431</v>
      </c>
      <c r="H126" s="529">
        <v>78</v>
      </c>
      <c r="I126" s="528">
        <v>14138</v>
      </c>
    </row>
    <row r="127" spans="2:9" ht="12" customHeight="1">
      <c r="B127" s="527" t="s">
        <v>1212</v>
      </c>
      <c r="C127" s="527" t="s">
        <v>1081</v>
      </c>
      <c r="D127" s="526" t="s">
        <v>1166</v>
      </c>
      <c r="E127" s="731" t="s">
        <v>148</v>
      </c>
      <c r="F127" s="528">
        <v>20</v>
      </c>
      <c r="G127" s="528">
        <v>2853</v>
      </c>
      <c r="H127" s="529">
        <v>18</v>
      </c>
      <c r="I127" s="528">
        <v>3174</v>
      </c>
    </row>
    <row r="128" spans="2:9" ht="12" customHeight="1">
      <c r="B128" s="527" t="s">
        <v>1201</v>
      </c>
      <c r="C128" s="532" t="s">
        <v>1100</v>
      </c>
      <c r="D128" s="526" t="s">
        <v>1166</v>
      </c>
      <c r="E128" s="731" t="s">
        <v>148</v>
      </c>
      <c r="F128" s="528">
        <v>20</v>
      </c>
      <c r="G128" s="528">
        <v>7586</v>
      </c>
      <c r="H128" s="529">
        <v>48</v>
      </c>
      <c r="I128" s="528">
        <v>8696</v>
      </c>
    </row>
    <row r="129" spans="2:9" ht="12" customHeight="1">
      <c r="B129" s="527" t="s">
        <v>1311</v>
      </c>
      <c r="C129" s="527" t="s">
        <v>1088</v>
      </c>
      <c r="D129" s="526" t="s">
        <v>1166</v>
      </c>
      <c r="E129" s="731" t="s">
        <v>148</v>
      </c>
      <c r="F129" s="528">
        <v>20</v>
      </c>
      <c r="G129" s="528">
        <v>9053</v>
      </c>
      <c r="H129" s="529">
        <v>57</v>
      </c>
      <c r="I129" s="528">
        <v>10397</v>
      </c>
    </row>
    <row r="130" spans="2:9" ht="12" customHeight="1">
      <c r="B130" s="527" t="s">
        <v>1307</v>
      </c>
      <c r="C130" s="527" t="s">
        <v>1081</v>
      </c>
      <c r="D130" s="526" t="s">
        <v>1366</v>
      </c>
      <c r="E130" s="731" t="s">
        <v>148</v>
      </c>
      <c r="F130" s="528">
        <v>20</v>
      </c>
      <c r="G130" s="528">
        <v>3775</v>
      </c>
      <c r="H130" s="529">
        <v>24</v>
      </c>
      <c r="I130" s="528">
        <v>4336</v>
      </c>
    </row>
    <row r="131" spans="2:9" ht="12" customHeight="1">
      <c r="B131" s="527" t="s">
        <v>1190</v>
      </c>
      <c r="C131" s="527" t="s">
        <v>1095</v>
      </c>
      <c r="D131" s="526" t="s">
        <v>1366</v>
      </c>
      <c r="E131" s="731" t="s">
        <v>148</v>
      </c>
      <c r="F131" s="528">
        <v>20</v>
      </c>
      <c r="G131" s="528">
        <v>7101</v>
      </c>
      <c r="H131" s="529">
        <v>45</v>
      </c>
      <c r="I131" s="528">
        <v>8079</v>
      </c>
    </row>
    <row r="132" spans="2:9" ht="12" customHeight="1">
      <c r="B132" s="527" t="s">
        <v>1218</v>
      </c>
      <c r="C132" s="527" t="s">
        <v>1102</v>
      </c>
      <c r="D132" s="526" t="s">
        <v>1108</v>
      </c>
      <c r="E132" s="731" t="s">
        <v>148</v>
      </c>
      <c r="F132" s="528">
        <v>20</v>
      </c>
      <c r="G132" s="528">
        <v>3748</v>
      </c>
      <c r="H132" s="529">
        <v>24</v>
      </c>
      <c r="I132" s="528">
        <v>4249</v>
      </c>
    </row>
    <row r="133" spans="2:9" ht="12" customHeight="1">
      <c r="B133" s="527" t="s">
        <v>1121</v>
      </c>
      <c r="C133" s="527" t="s">
        <v>1090</v>
      </c>
      <c r="D133" s="526" t="s">
        <v>1108</v>
      </c>
      <c r="E133" s="731" t="s">
        <v>148</v>
      </c>
      <c r="F133" s="528">
        <v>20</v>
      </c>
      <c r="G133" s="528">
        <v>7965</v>
      </c>
      <c r="H133" s="529">
        <v>51</v>
      </c>
      <c r="I133" s="528">
        <v>9048</v>
      </c>
    </row>
    <row r="134" spans="2:9" ht="12" customHeight="1">
      <c r="B134" s="527" t="s">
        <v>1380</v>
      </c>
      <c r="C134" s="527" t="s">
        <v>1105</v>
      </c>
      <c r="D134" s="526" t="s">
        <v>1323</v>
      </c>
      <c r="E134" s="731" t="s">
        <v>148</v>
      </c>
      <c r="F134" s="528">
        <v>20</v>
      </c>
      <c r="G134" s="528">
        <v>2338</v>
      </c>
      <c r="H134" s="529">
        <v>15</v>
      </c>
      <c r="I134" s="528">
        <v>2668</v>
      </c>
    </row>
    <row r="135" spans="2:9" ht="12" customHeight="1">
      <c r="B135" s="527" t="s">
        <v>1186</v>
      </c>
      <c r="C135" s="527" t="s">
        <v>1092</v>
      </c>
      <c r="D135" s="526" t="s">
        <v>1309</v>
      </c>
      <c r="E135" s="731" t="s">
        <v>148</v>
      </c>
      <c r="F135" s="528">
        <v>20</v>
      </c>
      <c r="G135" s="528">
        <v>2764</v>
      </c>
      <c r="H135" s="529">
        <v>18</v>
      </c>
      <c r="I135" s="528">
        <v>3187</v>
      </c>
    </row>
    <row r="136" spans="2:9" ht="12" customHeight="1">
      <c r="B136" s="527" t="s">
        <v>1200</v>
      </c>
      <c r="C136" s="527" t="s">
        <v>1082</v>
      </c>
      <c r="D136" s="526" t="s">
        <v>1167</v>
      </c>
      <c r="E136" s="731" t="s">
        <v>148</v>
      </c>
      <c r="F136" s="528">
        <v>20</v>
      </c>
      <c r="G136" s="528">
        <v>5959</v>
      </c>
      <c r="H136" s="529">
        <v>39</v>
      </c>
      <c r="I136" s="528">
        <v>6850</v>
      </c>
    </row>
    <row r="137" spans="2:9" ht="12" customHeight="1">
      <c r="B137" s="527" t="s">
        <v>1210</v>
      </c>
      <c r="C137" s="527" t="s">
        <v>1083</v>
      </c>
      <c r="D137" s="526" t="s">
        <v>1512</v>
      </c>
      <c r="E137" s="731" t="s">
        <v>148</v>
      </c>
      <c r="F137" s="528">
        <v>20</v>
      </c>
      <c r="G137" s="528">
        <v>4666</v>
      </c>
      <c r="H137" s="529">
        <v>31</v>
      </c>
      <c r="I137" s="528">
        <v>5414</v>
      </c>
    </row>
    <row r="138" spans="2:9" ht="12" customHeight="1">
      <c r="B138" s="527" t="s">
        <v>1188</v>
      </c>
      <c r="C138" s="527" t="s">
        <v>1092</v>
      </c>
      <c r="D138" s="526" t="s">
        <v>1386</v>
      </c>
      <c r="E138" s="731" t="s">
        <v>148</v>
      </c>
      <c r="F138" s="528">
        <v>20</v>
      </c>
      <c r="G138" s="528">
        <v>2690</v>
      </c>
      <c r="H138" s="529">
        <v>18</v>
      </c>
      <c r="I138" s="528">
        <v>3122</v>
      </c>
    </row>
    <row r="139" spans="2:9" ht="12" customHeight="1">
      <c r="B139" s="527" t="s">
        <v>973</v>
      </c>
      <c r="C139" s="527" t="s">
        <v>1082</v>
      </c>
      <c r="D139" s="526" t="s">
        <v>1386</v>
      </c>
      <c r="E139" s="731" t="s">
        <v>148</v>
      </c>
      <c r="F139" s="528">
        <v>20</v>
      </c>
      <c r="G139" s="528">
        <v>10799</v>
      </c>
      <c r="H139" s="529">
        <v>72</v>
      </c>
      <c r="I139" s="528">
        <v>12557</v>
      </c>
    </row>
    <row r="140" spans="2:9" ht="12" customHeight="1">
      <c r="B140" s="527" t="s">
        <v>1205</v>
      </c>
      <c r="C140" s="532" t="s">
        <v>1110</v>
      </c>
      <c r="D140" s="526" t="s">
        <v>1377</v>
      </c>
      <c r="E140" s="731" t="s">
        <v>148</v>
      </c>
      <c r="F140" s="528">
        <v>20</v>
      </c>
      <c r="G140" s="528">
        <v>2233</v>
      </c>
      <c r="H140" s="529">
        <v>15</v>
      </c>
      <c r="I140" s="528">
        <v>2578</v>
      </c>
    </row>
    <row r="141" spans="2:9" ht="12" customHeight="1">
      <c r="B141" s="527" t="s">
        <v>1294</v>
      </c>
      <c r="C141" s="527" t="s">
        <v>1086</v>
      </c>
      <c r="D141" s="526" t="s">
        <v>1377</v>
      </c>
      <c r="E141" s="731" t="s">
        <v>148</v>
      </c>
      <c r="F141" s="528">
        <v>20</v>
      </c>
      <c r="G141" s="528">
        <v>3562</v>
      </c>
      <c r="H141" s="529">
        <v>24</v>
      </c>
      <c r="I141" s="528">
        <v>4141</v>
      </c>
    </row>
    <row r="142" spans="2:9" ht="12" customHeight="1">
      <c r="B142" s="527" t="s">
        <v>1217</v>
      </c>
      <c r="C142" s="527" t="s">
        <v>1102</v>
      </c>
      <c r="D142" s="526" t="s">
        <v>1377</v>
      </c>
      <c r="E142" s="731" t="s">
        <v>148</v>
      </c>
      <c r="F142" s="528">
        <v>20</v>
      </c>
      <c r="G142" s="528">
        <v>4451</v>
      </c>
      <c r="H142" s="529">
        <v>30</v>
      </c>
      <c r="I142" s="528">
        <v>5183</v>
      </c>
    </row>
    <row r="143" spans="2:9" ht="12" customHeight="1">
      <c r="B143" s="527" t="s">
        <v>1204</v>
      </c>
      <c r="C143" s="532" t="s">
        <v>1110</v>
      </c>
      <c r="D143" s="526" t="s">
        <v>1447</v>
      </c>
      <c r="E143" s="731" t="s">
        <v>148</v>
      </c>
      <c r="F143" s="528">
        <v>20</v>
      </c>
      <c r="G143" s="528">
        <v>2183</v>
      </c>
      <c r="H143" s="529">
        <v>15</v>
      </c>
      <c r="I143" s="528">
        <v>2513</v>
      </c>
    </row>
    <row r="144" spans="2:9" ht="12" customHeight="1">
      <c r="B144" s="527" t="s">
        <v>1122</v>
      </c>
      <c r="C144" s="532" t="s">
        <v>1110</v>
      </c>
      <c r="D144" s="526" t="s">
        <v>1447</v>
      </c>
      <c r="E144" s="731" t="s">
        <v>148</v>
      </c>
      <c r="F144" s="528">
        <v>20</v>
      </c>
      <c r="G144" s="528">
        <v>6108</v>
      </c>
      <c r="H144" s="529">
        <v>42</v>
      </c>
      <c r="I144" s="528">
        <v>7143</v>
      </c>
    </row>
    <row r="145" spans="2:9" ht="12" customHeight="1">
      <c r="B145" s="527" t="s">
        <v>970</v>
      </c>
      <c r="C145" s="527" t="s">
        <v>1083</v>
      </c>
      <c r="D145" s="526" t="s">
        <v>1168</v>
      </c>
      <c r="E145" s="731" t="s">
        <v>148</v>
      </c>
      <c r="F145" s="528">
        <v>20</v>
      </c>
      <c r="G145" s="528">
        <v>8200</v>
      </c>
      <c r="H145" s="529">
        <v>57</v>
      </c>
      <c r="I145" s="528">
        <v>9403</v>
      </c>
    </row>
    <row r="146" spans="2:9" ht="12" customHeight="1">
      <c r="B146" s="527" t="s">
        <v>1130</v>
      </c>
      <c r="C146" s="527" t="s">
        <v>1080</v>
      </c>
      <c r="D146" s="526" t="s">
        <v>1478</v>
      </c>
      <c r="E146" s="731" t="s">
        <v>148</v>
      </c>
      <c r="F146" s="528">
        <v>20</v>
      </c>
      <c r="G146" s="528">
        <v>6290</v>
      </c>
      <c r="H146" s="529">
        <v>44</v>
      </c>
      <c r="I146" s="528">
        <v>7360</v>
      </c>
    </row>
    <row r="147" spans="2:9" ht="12" customHeight="1">
      <c r="B147" s="527" t="s">
        <v>1215</v>
      </c>
      <c r="C147" s="527" t="s">
        <v>1102</v>
      </c>
      <c r="D147" s="526" t="s">
        <v>1435</v>
      </c>
      <c r="E147" s="731" t="s">
        <v>148</v>
      </c>
      <c r="F147" s="528">
        <v>20</v>
      </c>
      <c r="G147" s="528">
        <v>2507</v>
      </c>
      <c r="H147" s="529">
        <v>18</v>
      </c>
      <c r="I147" s="528">
        <v>2942</v>
      </c>
    </row>
    <row r="148" spans="2:9" ht="12" customHeight="1">
      <c r="B148" s="527" t="s">
        <v>1211</v>
      </c>
      <c r="C148" s="527" t="s">
        <v>1083</v>
      </c>
      <c r="D148" s="526" t="s">
        <v>1449</v>
      </c>
      <c r="E148" s="731" t="s">
        <v>148</v>
      </c>
      <c r="F148" s="528">
        <v>20</v>
      </c>
      <c r="G148" s="528">
        <v>3401</v>
      </c>
      <c r="H148" s="529">
        <v>26</v>
      </c>
      <c r="I148" s="528">
        <v>4036</v>
      </c>
    </row>
    <row r="149" spans="2:9" ht="12" customHeight="1">
      <c r="B149" s="527" t="s">
        <v>1132</v>
      </c>
      <c r="C149" s="527" t="s">
        <v>1083</v>
      </c>
      <c r="D149" s="526" t="s">
        <v>1530</v>
      </c>
      <c r="E149" s="731" t="s">
        <v>148</v>
      </c>
      <c r="F149" s="528">
        <v>20</v>
      </c>
      <c r="G149" s="528">
        <v>5468</v>
      </c>
      <c r="H149" s="529">
        <v>45</v>
      </c>
      <c r="I149" s="528">
        <v>6578</v>
      </c>
    </row>
    <row r="150" spans="2:9" ht="12" customHeight="1">
      <c r="B150" s="527"/>
      <c r="C150" s="532"/>
      <c r="D150" s="526"/>
      <c r="E150" s="526"/>
      <c r="F150" s="528"/>
      <c r="G150" s="528"/>
      <c r="H150" s="529"/>
      <c r="I150" s="528"/>
    </row>
    <row r="151" spans="2:9" ht="12" customHeight="1">
      <c r="B151" s="732"/>
      <c r="C151" s="532"/>
      <c r="D151" s="526"/>
      <c r="E151" s="526"/>
      <c r="F151" s="528"/>
      <c r="G151" s="528"/>
      <c r="H151" s="529"/>
      <c r="I151" s="528"/>
    </row>
    <row r="152" spans="2:9" ht="12" customHeight="1">
      <c r="B152" s="527"/>
      <c r="C152" s="527"/>
      <c r="D152" s="526"/>
      <c r="E152" s="526"/>
      <c r="F152" s="528"/>
      <c r="G152" s="528"/>
      <c r="H152" s="529"/>
      <c r="I152" s="528"/>
    </row>
    <row r="153" spans="2:9" ht="15">
      <c r="B153" s="733"/>
      <c r="C153" s="527"/>
      <c r="D153" s="526"/>
      <c r="E153" s="526"/>
      <c r="F153" s="528"/>
      <c r="G153" s="528"/>
      <c r="H153" s="529"/>
      <c r="I153" s="528"/>
    </row>
    <row r="154" spans="2:9" ht="12" customHeight="1">
      <c r="B154" s="527" t="s">
        <v>1154</v>
      </c>
      <c r="C154" s="532" t="s">
        <v>1107</v>
      </c>
      <c r="D154" s="526" t="s">
        <v>1383</v>
      </c>
      <c r="E154" s="731" t="s">
        <v>1550</v>
      </c>
      <c r="F154" s="528">
        <v>15</v>
      </c>
      <c r="G154" s="528">
        <v>10771</v>
      </c>
      <c r="H154" s="529">
        <v>57</v>
      </c>
      <c r="I154" s="528">
        <v>10966</v>
      </c>
    </row>
    <row r="155" spans="2:9" ht="12" customHeight="1">
      <c r="B155" s="527" t="s">
        <v>1257</v>
      </c>
      <c r="C155" s="532" t="s">
        <v>1113</v>
      </c>
      <c r="D155" s="526" t="s">
        <v>1362</v>
      </c>
      <c r="E155" s="731" t="s">
        <v>1550</v>
      </c>
      <c r="F155" s="528">
        <v>15</v>
      </c>
      <c r="G155" s="528">
        <v>5998</v>
      </c>
      <c r="H155" s="529">
        <v>33</v>
      </c>
      <c r="I155" s="528">
        <v>6136</v>
      </c>
    </row>
    <row r="156" spans="2:9" ht="12" customHeight="1">
      <c r="B156" s="527" t="s">
        <v>1070</v>
      </c>
      <c r="C156" s="532" t="s">
        <v>1107</v>
      </c>
      <c r="D156" s="526" t="s">
        <v>1362</v>
      </c>
      <c r="E156" s="731" t="s">
        <v>1550</v>
      </c>
      <c r="F156" s="528">
        <v>15</v>
      </c>
      <c r="G156" s="528">
        <v>8150</v>
      </c>
      <c r="H156" s="529">
        <v>45</v>
      </c>
      <c r="I156" s="528">
        <v>8534</v>
      </c>
    </row>
    <row r="157" spans="2:9" ht="12" customHeight="1">
      <c r="B157" s="527"/>
      <c r="C157" s="532"/>
      <c r="D157" s="526"/>
      <c r="E157" s="526"/>
      <c r="F157" s="528"/>
      <c r="G157" s="528"/>
      <c r="H157" s="529"/>
      <c r="I157" s="528"/>
    </row>
    <row r="158" spans="2:9" ht="12" customHeight="1">
      <c r="B158" s="527" t="s">
        <v>939</v>
      </c>
      <c r="C158" s="532" t="s">
        <v>1113</v>
      </c>
      <c r="D158" s="526" t="s">
        <v>1163</v>
      </c>
      <c r="E158" s="731" t="s">
        <v>1551</v>
      </c>
      <c r="F158" s="528">
        <v>20</v>
      </c>
      <c r="G158" s="528">
        <v>9150</v>
      </c>
      <c r="H158" s="529">
        <v>51</v>
      </c>
      <c r="I158" s="528">
        <v>9684</v>
      </c>
    </row>
    <row r="159" spans="2:9" ht="12" customHeight="1">
      <c r="B159" s="527" t="s">
        <v>1263</v>
      </c>
      <c r="C159" s="527" t="s">
        <v>1089</v>
      </c>
      <c r="D159" s="526" t="s">
        <v>1164</v>
      </c>
      <c r="E159" s="731" t="s">
        <v>1551</v>
      </c>
      <c r="F159" s="528">
        <v>20</v>
      </c>
      <c r="G159" s="528">
        <v>5261</v>
      </c>
      <c r="H159" s="529">
        <v>30</v>
      </c>
      <c r="I159" s="528">
        <v>5684</v>
      </c>
    </row>
    <row r="160" spans="2:9" ht="12" customHeight="1">
      <c r="B160" s="527" t="s">
        <v>1149</v>
      </c>
      <c r="C160" s="527" t="s">
        <v>1081</v>
      </c>
      <c r="D160" s="526" t="s">
        <v>1164</v>
      </c>
      <c r="E160" s="731" t="s">
        <v>1551</v>
      </c>
      <c r="F160" s="528">
        <v>20</v>
      </c>
      <c r="G160" s="528">
        <v>6853</v>
      </c>
      <c r="H160" s="529">
        <v>39</v>
      </c>
      <c r="I160" s="528">
        <v>7198</v>
      </c>
    </row>
    <row r="161" spans="2:9" ht="12" customHeight="1">
      <c r="B161" s="527"/>
      <c r="C161" s="527"/>
      <c r="D161" s="526"/>
      <c r="E161" s="526"/>
      <c r="F161" s="528"/>
      <c r="G161" s="528"/>
      <c r="H161" s="529"/>
      <c r="I161" s="528"/>
    </row>
    <row r="162" spans="2:9" ht="12" customHeight="1">
      <c r="B162" s="527"/>
      <c r="C162" s="527"/>
      <c r="D162" s="526"/>
      <c r="E162" s="526"/>
      <c r="F162" s="528"/>
      <c r="G162" s="528"/>
      <c r="H162" s="529"/>
      <c r="I162" s="528"/>
    </row>
    <row r="163" spans="2:9" ht="12" customHeight="1">
      <c r="B163" s="527" t="s">
        <v>1264</v>
      </c>
      <c r="C163" s="527" t="s">
        <v>1105</v>
      </c>
      <c r="D163" s="526" t="s">
        <v>1093</v>
      </c>
      <c r="E163" s="731" t="s">
        <v>1552</v>
      </c>
      <c r="F163" s="528">
        <v>25</v>
      </c>
      <c r="G163" s="528">
        <v>8156</v>
      </c>
      <c r="H163" s="529">
        <v>48</v>
      </c>
      <c r="I163" s="528">
        <v>8912</v>
      </c>
    </row>
    <row r="164" spans="2:9" ht="12" customHeight="1">
      <c r="B164" s="527" t="s">
        <v>1251</v>
      </c>
      <c r="C164" s="527" t="s">
        <v>1095</v>
      </c>
      <c r="D164" s="526" t="s">
        <v>1096</v>
      </c>
      <c r="E164" s="731" t="s">
        <v>1552</v>
      </c>
      <c r="F164" s="528">
        <v>25</v>
      </c>
      <c r="G164" s="528">
        <v>4546</v>
      </c>
      <c r="H164" s="529">
        <v>27</v>
      </c>
      <c r="I164" s="528">
        <v>4993</v>
      </c>
    </row>
    <row r="165" spans="2:9" ht="12" customHeight="1">
      <c r="B165" s="527" t="s">
        <v>1153</v>
      </c>
      <c r="C165" s="532" t="s">
        <v>1107</v>
      </c>
      <c r="D165" s="526" t="s">
        <v>1106</v>
      </c>
      <c r="E165" s="731" t="s">
        <v>1552</v>
      </c>
      <c r="F165" s="528">
        <v>25</v>
      </c>
      <c r="G165" s="528">
        <v>5534</v>
      </c>
      <c r="H165" s="529">
        <v>33</v>
      </c>
      <c r="I165" s="528">
        <v>6215</v>
      </c>
    </row>
    <row r="166" spans="2:9" ht="12" customHeight="1">
      <c r="B166" s="527" t="s">
        <v>1248</v>
      </c>
      <c r="C166" s="532" t="s">
        <v>1104</v>
      </c>
      <c r="D166" s="526" t="s">
        <v>1106</v>
      </c>
      <c r="E166" s="731" t="s">
        <v>1552</v>
      </c>
      <c r="F166" s="528">
        <v>25</v>
      </c>
      <c r="G166" s="528">
        <v>13094</v>
      </c>
      <c r="H166" s="529">
        <v>78</v>
      </c>
      <c r="I166" s="528">
        <v>14402</v>
      </c>
    </row>
    <row r="167" spans="2:9" ht="12" customHeight="1">
      <c r="B167" s="527" t="s">
        <v>1252</v>
      </c>
      <c r="C167" s="527" t="s">
        <v>1095</v>
      </c>
      <c r="D167" s="526" t="s">
        <v>1305</v>
      </c>
      <c r="E167" s="731" t="s">
        <v>1552</v>
      </c>
      <c r="F167" s="528">
        <v>25</v>
      </c>
      <c r="G167" s="528">
        <v>7431</v>
      </c>
      <c r="H167" s="529">
        <v>45</v>
      </c>
      <c r="I167" s="528">
        <v>8196</v>
      </c>
    </row>
    <row r="168" spans="2:9" ht="12" customHeight="1">
      <c r="B168" s="527" t="s">
        <v>1296</v>
      </c>
      <c r="C168" s="527" t="s">
        <v>1114</v>
      </c>
      <c r="D168" s="526" t="s">
        <v>1120</v>
      </c>
      <c r="E168" s="731" t="s">
        <v>1552</v>
      </c>
      <c r="F168" s="528">
        <v>25</v>
      </c>
      <c r="G168" s="528">
        <v>5926</v>
      </c>
      <c r="H168" s="529">
        <v>36</v>
      </c>
      <c r="I168" s="528">
        <v>6748</v>
      </c>
    </row>
    <row r="169" spans="2:9" ht="12" customHeight="1">
      <c r="B169" s="527" t="s">
        <v>1253</v>
      </c>
      <c r="C169" s="527" t="s">
        <v>1094</v>
      </c>
      <c r="D169" s="526" t="s">
        <v>1098</v>
      </c>
      <c r="E169" s="731" t="s">
        <v>1552</v>
      </c>
      <c r="F169" s="528">
        <v>25</v>
      </c>
      <c r="G169" s="528">
        <v>5877</v>
      </c>
      <c r="H169" s="529">
        <v>36</v>
      </c>
      <c r="I169" s="528">
        <v>6645</v>
      </c>
    </row>
    <row r="170" spans="2:9" ht="12" customHeight="1">
      <c r="B170" s="527" t="s">
        <v>980</v>
      </c>
      <c r="C170" s="532" t="s">
        <v>1111</v>
      </c>
      <c r="D170" s="526" t="s">
        <v>1099</v>
      </c>
      <c r="E170" s="731" t="s">
        <v>1552</v>
      </c>
      <c r="F170" s="528">
        <v>25</v>
      </c>
      <c r="G170" s="528">
        <v>8266</v>
      </c>
      <c r="H170" s="529">
        <v>51</v>
      </c>
      <c r="I170" s="528">
        <v>9301</v>
      </c>
    </row>
    <row r="171" spans="2:9" ht="12" customHeight="1">
      <c r="B171" s="527" t="s">
        <v>1254</v>
      </c>
      <c r="C171" s="532" t="s">
        <v>1107</v>
      </c>
      <c r="D171" s="526" t="s">
        <v>1400</v>
      </c>
      <c r="E171" s="731" t="s">
        <v>1552</v>
      </c>
      <c r="F171" s="528">
        <v>25</v>
      </c>
      <c r="G171" s="528">
        <v>4850</v>
      </c>
      <c r="H171" s="529">
        <v>30</v>
      </c>
      <c r="I171" s="528">
        <v>5480</v>
      </c>
    </row>
    <row r="172" spans="2:9" ht="12" customHeight="1">
      <c r="B172" s="527" t="s">
        <v>1151</v>
      </c>
      <c r="C172" s="527" t="s">
        <v>1088</v>
      </c>
      <c r="D172" s="526" t="s">
        <v>1400</v>
      </c>
      <c r="E172" s="731" t="s">
        <v>1552</v>
      </c>
      <c r="F172" s="528">
        <v>25</v>
      </c>
      <c r="G172" s="528">
        <v>4855</v>
      </c>
      <c r="H172" s="529">
        <v>30</v>
      </c>
      <c r="I172" s="528">
        <v>5527</v>
      </c>
    </row>
    <row r="173" spans="2:9" ht="12" customHeight="1">
      <c r="B173" s="527" t="s">
        <v>1256</v>
      </c>
      <c r="C173" s="527" t="s">
        <v>1112</v>
      </c>
      <c r="D173" s="526" t="s">
        <v>1400</v>
      </c>
      <c r="E173" s="731" t="s">
        <v>1552</v>
      </c>
      <c r="F173" s="528">
        <v>25</v>
      </c>
      <c r="G173" s="528">
        <v>6287</v>
      </c>
      <c r="H173" s="529">
        <v>39</v>
      </c>
      <c r="I173" s="528">
        <v>7148</v>
      </c>
    </row>
    <row r="174" spans="2:9" ht="12" customHeight="1">
      <c r="B174" s="527"/>
      <c r="C174" s="527"/>
      <c r="D174" s="526"/>
      <c r="E174" s="526"/>
      <c r="F174" s="528"/>
      <c r="G174" s="528"/>
      <c r="H174" s="529"/>
      <c r="I174" s="528"/>
    </row>
    <row r="175" spans="2:9" ht="12" customHeight="1">
      <c r="B175" s="527"/>
      <c r="C175" s="527"/>
      <c r="D175" s="526"/>
      <c r="E175" s="526"/>
      <c r="F175" s="528"/>
      <c r="G175" s="528"/>
      <c r="H175" s="529"/>
      <c r="I175" s="528"/>
    </row>
    <row r="176" spans="2:9" ht="12" customHeight="1">
      <c r="B176" s="527" t="s">
        <v>1170</v>
      </c>
      <c r="C176" s="527" t="s">
        <v>1088</v>
      </c>
      <c r="D176" s="526" t="s">
        <v>1166</v>
      </c>
      <c r="E176" s="731" t="s">
        <v>1553</v>
      </c>
      <c r="F176" s="528">
        <v>30</v>
      </c>
      <c r="G176" s="528">
        <v>6674</v>
      </c>
      <c r="H176" s="529">
        <v>42</v>
      </c>
      <c r="I176" s="528">
        <v>7586</v>
      </c>
    </row>
    <row r="177" spans="2:9" ht="12" customHeight="1">
      <c r="B177" s="527" t="s">
        <v>1150</v>
      </c>
      <c r="C177" s="527" t="s">
        <v>1094</v>
      </c>
      <c r="D177" s="526" t="s">
        <v>1309</v>
      </c>
      <c r="E177" s="731" t="s">
        <v>1553</v>
      </c>
      <c r="F177" s="528">
        <v>30</v>
      </c>
      <c r="G177" s="528">
        <v>9184</v>
      </c>
      <c r="H177" s="529">
        <v>60</v>
      </c>
      <c r="I177" s="528">
        <v>10741</v>
      </c>
    </row>
    <row r="178" spans="2:9" ht="12" customHeight="1">
      <c r="B178" s="527" t="s">
        <v>1250</v>
      </c>
      <c r="C178" s="527" t="s">
        <v>1095</v>
      </c>
      <c r="D178" s="526" t="s">
        <v>1109</v>
      </c>
      <c r="E178" s="731" t="s">
        <v>1553</v>
      </c>
      <c r="F178" s="528">
        <v>30</v>
      </c>
      <c r="G178" s="528">
        <v>2267</v>
      </c>
      <c r="H178" s="529">
        <v>15</v>
      </c>
      <c r="I178" s="528">
        <v>2672</v>
      </c>
    </row>
    <row r="179" spans="2:9" ht="12" customHeight="1">
      <c r="B179" s="527" t="s">
        <v>1258</v>
      </c>
      <c r="C179" s="527" t="s">
        <v>1090</v>
      </c>
      <c r="D179" s="526" t="s">
        <v>1290</v>
      </c>
      <c r="E179" s="731" t="s">
        <v>1553</v>
      </c>
      <c r="F179" s="528">
        <v>30</v>
      </c>
      <c r="G179" s="528">
        <v>7539</v>
      </c>
      <c r="H179" s="529">
        <v>51</v>
      </c>
      <c r="I179" s="528">
        <v>9021</v>
      </c>
    </row>
    <row r="180" spans="2:9" ht="12" customHeight="1">
      <c r="B180" s="527" t="s">
        <v>1255</v>
      </c>
      <c r="C180" s="532" t="s">
        <v>1110</v>
      </c>
      <c r="D180" s="526" t="s">
        <v>1447</v>
      </c>
      <c r="E180" s="731" t="s">
        <v>1553</v>
      </c>
      <c r="F180" s="528">
        <v>30</v>
      </c>
      <c r="G180" s="528">
        <v>4352</v>
      </c>
      <c r="H180" s="529">
        <v>30</v>
      </c>
      <c r="I180" s="528">
        <v>5297</v>
      </c>
    </row>
    <row r="181" spans="2:9" ht="12" customHeight="1">
      <c r="B181" s="527" t="s">
        <v>1152</v>
      </c>
      <c r="C181" s="527" t="s">
        <v>1084</v>
      </c>
      <c r="D181" s="526" t="s">
        <v>1447</v>
      </c>
      <c r="E181" s="731" t="s">
        <v>1553</v>
      </c>
      <c r="F181" s="528">
        <v>30</v>
      </c>
      <c r="G181" s="528">
        <v>6097</v>
      </c>
      <c r="H181" s="529">
        <v>42</v>
      </c>
      <c r="I181" s="528">
        <v>7546</v>
      </c>
    </row>
    <row r="182" spans="2:9" ht="12" customHeight="1">
      <c r="B182" s="527" t="s">
        <v>1259</v>
      </c>
      <c r="C182" s="527" t="s">
        <v>1090</v>
      </c>
      <c r="D182" s="526" t="s">
        <v>1531</v>
      </c>
      <c r="E182" s="731" t="s">
        <v>1553</v>
      </c>
      <c r="F182" s="528">
        <v>30</v>
      </c>
      <c r="G182" s="528">
        <v>6499</v>
      </c>
      <c r="H182" s="529">
        <v>45</v>
      </c>
      <c r="I182" s="528">
        <v>7819</v>
      </c>
    </row>
    <row r="183" spans="2:9" ht="12" customHeight="1">
      <c r="B183" s="527" t="s">
        <v>1064</v>
      </c>
      <c r="C183" s="527" t="s">
        <v>1091</v>
      </c>
      <c r="D183" s="526" t="s">
        <v>1168</v>
      </c>
      <c r="E183" s="731" t="s">
        <v>1553</v>
      </c>
      <c r="F183" s="528">
        <v>30</v>
      </c>
      <c r="G183" s="528">
        <v>10342</v>
      </c>
      <c r="H183" s="529">
        <v>72</v>
      </c>
      <c r="I183" s="528">
        <v>12595</v>
      </c>
    </row>
    <row r="184" spans="2:9" ht="12" customHeight="1">
      <c r="B184" s="527" t="s">
        <v>1178</v>
      </c>
      <c r="C184" s="532" t="s">
        <v>1100</v>
      </c>
      <c r="D184" s="526" t="s">
        <v>1435</v>
      </c>
      <c r="E184" s="731" t="s">
        <v>1553</v>
      </c>
      <c r="F184" s="528">
        <v>30</v>
      </c>
      <c r="G184" s="528">
        <v>3354</v>
      </c>
      <c r="H184" s="529">
        <v>24</v>
      </c>
      <c r="I184" s="528">
        <v>4146</v>
      </c>
    </row>
    <row r="185" spans="2:9" ht="12" customHeight="1">
      <c r="B185" s="527" t="s">
        <v>1062</v>
      </c>
      <c r="C185" s="532" t="s">
        <v>1110</v>
      </c>
      <c r="D185" s="526" t="s">
        <v>1449</v>
      </c>
      <c r="E185" s="731" t="s">
        <v>1553</v>
      </c>
      <c r="F185" s="528">
        <v>30</v>
      </c>
      <c r="G185" s="528">
        <v>9002</v>
      </c>
      <c r="H185" s="529">
        <v>69</v>
      </c>
      <c r="I185" s="528">
        <v>11402</v>
      </c>
    </row>
    <row r="186" spans="2:9" ht="12" customHeight="1">
      <c r="B186" s="527" t="s">
        <v>983</v>
      </c>
      <c r="C186" s="532" t="s">
        <v>1100</v>
      </c>
      <c r="D186" s="526" t="s">
        <v>1483</v>
      </c>
      <c r="E186" s="731" t="s">
        <v>1553</v>
      </c>
      <c r="F186" s="528">
        <v>30</v>
      </c>
      <c r="G186" s="528">
        <v>8025</v>
      </c>
      <c r="H186" s="529">
        <v>63</v>
      </c>
      <c r="I186" s="528">
        <v>10215</v>
      </c>
    </row>
    <row r="187" spans="2:9" ht="12" customHeight="1">
      <c r="B187" s="527" t="s">
        <v>1249</v>
      </c>
      <c r="C187" s="527" t="s">
        <v>1092</v>
      </c>
      <c r="D187" s="526" t="s">
        <v>1369</v>
      </c>
      <c r="E187" s="731" t="s">
        <v>1553</v>
      </c>
      <c r="F187" s="528">
        <v>30</v>
      </c>
      <c r="G187" s="528">
        <v>1870</v>
      </c>
      <c r="H187" s="529">
        <v>15</v>
      </c>
      <c r="I187" s="528">
        <v>2380</v>
      </c>
    </row>
    <row r="188" spans="2:9" ht="12" customHeight="1">
      <c r="B188" s="527" t="s">
        <v>1261</v>
      </c>
      <c r="C188" s="527" t="s">
        <v>1102</v>
      </c>
      <c r="D188" s="526" t="s">
        <v>1369</v>
      </c>
      <c r="E188" s="731" t="s">
        <v>1553</v>
      </c>
      <c r="F188" s="528">
        <v>30</v>
      </c>
      <c r="G188" s="528">
        <v>2997</v>
      </c>
      <c r="H188" s="529">
        <v>24</v>
      </c>
      <c r="I188" s="528">
        <v>3822</v>
      </c>
    </row>
    <row r="189" spans="2:9" ht="12" customHeight="1">
      <c r="B189" s="527" t="s">
        <v>1262</v>
      </c>
      <c r="C189" s="527" t="s">
        <v>1102</v>
      </c>
      <c r="D189" s="526" t="s">
        <v>1369</v>
      </c>
      <c r="E189" s="731" t="s">
        <v>1553</v>
      </c>
      <c r="F189" s="528">
        <v>30</v>
      </c>
      <c r="G189" s="528">
        <v>2997</v>
      </c>
      <c r="H189" s="529">
        <v>24</v>
      </c>
      <c r="I189" s="528">
        <v>3822</v>
      </c>
    </row>
    <row r="190" ht="12" customHeight="1"/>
  </sheetData>
  <sheetProtection/>
  <mergeCells count="6">
    <mergeCell ref="B4:I4"/>
    <mergeCell ref="B5:I5"/>
    <mergeCell ref="B7:I7"/>
    <mergeCell ref="B8:I8"/>
    <mergeCell ref="B11:D11"/>
    <mergeCell ref="B2:I2"/>
  </mergeCells>
  <printOptions/>
  <pageMargins left="0" right="0" top="0.7480314960629921" bottom="0.35433070866141736" header="0.31496062992125984" footer="0"/>
  <pageSetup fitToHeight="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07"/>
  <sheetViews>
    <sheetView zoomScalePageLayoutView="0" workbookViewId="0" topLeftCell="A80">
      <selection activeCell="E182" sqref="E182:E196"/>
    </sheetView>
  </sheetViews>
  <sheetFormatPr defaultColWidth="6.8515625" defaultRowHeight="12.75" customHeight="1"/>
  <cols>
    <col min="1" max="1" width="4.421875" style="387" customWidth="1"/>
    <col min="2" max="2" width="22.8515625" style="387" customWidth="1"/>
    <col min="3" max="3" width="32.00390625" style="387" customWidth="1"/>
    <col min="4" max="4" width="9.00390625" style="387" bestFit="1" customWidth="1"/>
    <col min="5" max="5" width="3.00390625" style="387" bestFit="1" customWidth="1"/>
    <col min="6" max="6" width="6.57421875" style="387" bestFit="1" customWidth="1"/>
    <col min="7" max="7" width="3.57421875" style="387" bestFit="1" customWidth="1"/>
    <col min="8" max="8" width="9.57421875" style="387" customWidth="1"/>
    <col min="9" max="9" width="6.7109375" style="387" customWidth="1"/>
    <col min="10" max="10" width="6.8515625" style="387" customWidth="1"/>
    <col min="11" max="11" width="7.00390625" style="387" customWidth="1"/>
    <col min="12" max="12" width="8.00390625" style="387" customWidth="1"/>
    <col min="13" max="13" width="7.57421875" style="387" customWidth="1"/>
    <col min="14" max="16384" width="6.8515625" style="387" customWidth="1"/>
  </cols>
  <sheetData>
    <row r="1" ht="8.25" customHeight="1"/>
    <row r="2" spans="2:13" ht="19.5" customHeight="1">
      <c r="B2" s="917" t="s">
        <v>928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</row>
    <row r="3" ht="6" customHeight="1"/>
    <row r="4" spans="2:13" ht="15.75" customHeight="1">
      <c r="B4" s="919" t="s">
        <v>968</v>
      </c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</row>
    <row r="5" spans="2:13" ht="12.75">
      <c r="B5" s="919" t="s">
        <v>929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</row>
    <row r="6" ht="17.25" customHeight="1"/>
    <row r="7" spans="2:13" ht="22.5" customHeight="1">
      <c r="B7" s="917" t="s">
        <v>1078</v>
      </c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</row>
    <row r="8" spans="2:13" ht="19.5" customHeight="1">
      <c r="B8" s="920" t="s">
        <v>1079</v>
      </c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</row>
    <row r="9" ht="6" customHeight="1"/>
    <row r="10" spans="2:13" ht="15.75" customHeight="1">
      <c r="B10" s="921" t="s">
        <v>1445</v>
      </c>
      <c r="C10" s="921"/>
      <c r="D10" s="921"/>
      <c r="E10" s="719"/>
      <c r="F10" s="719">
        <v>33</v>
      </c>
      <c r="G10" s="719"/>
      <c r="L10" s="923"/>
      <c r="M10" s="923"/>
    </row>
    <row r="11" spans="2:13" ht="12.75">
      <c r="B11" s="921" t="s">
        <v>1446</v>
      </c>
      <c r="C11" s="921"/>
      <c r="D11" s="921"/>
      <c r="E11" s="921"/>
      <c r="F11" s="921"/>
      <c r="G11" s="921"/>
      <c r="H11" s="921"/>
      <c r="L11" s="922"/>
      <c r="M11" s="922"/>
    </row>
    <row r="12" ht="15" customHeight="1"/>
    <row r="13" ht="3.75" customHeight="1"/>
    <row r="14" spans="2:8" ht="12" customHeight="1">
      <c r="B14" s="573" t="s">
        <v>930</v>
      </c>
      <c r="C14" s="573" t="s">
        <v>110</v>
      </c>
      <c r="D14" s="573" t="s">
        <v>1433</v>
      </c>
      <c r="E14" s="573" t="s">
        <v>1434</v>
      </c>
      <c r="F14" s="573" t="s">
        <v>918</v>
      </c>
      <c r="G14" s="526" t="s">
        <v>127</v>
      </c>
      <c r="H14" s="573" t="s">
        <v>931</v>
      </c>
    </row>
    <row r="15" ht="12" customHeight="1"/>
    <row r="16" spans="2:13" ht="12" customHeight="1">
      <c r="B16" s="720" t="s">
        <v>916</v>
      </c>
      <c r="D16" s="720" t="s">
        <v>916</v>
      </c>
      <c r="E16" s="720"/>
      <c r="F16" s="720"/>
      <c r="G16" s="720"/>
      <c r="H16" s="720"/>
      <c r="I16" s="720"/>
      <c r="J16" s="720"/>
      <c r="K16" s="720"/>
      <c r="L16" s="720"/>
      <c r="M16" s="720"/>
    </row>
    <row r="17" ht="12" customHeight="1"/>
    <row r="18" spans="2:8" ht="12" customHeight="1">
      <c r="B18" s="527" t="s">
        <v>1176</v>
      </c>
      <c r="C18" s="527" t="s">
        <v>1097</v>
      </c>
      <c r="D18" s="526" t="s">
        <v>1384</v>
      </c>
      <c r="E18" s="528">
        <v>0</v>
      </c>
      <c r="F18" s="528">
        <v>7007</v>
      </c>
      <c r="G18" s="529">
        <v>33</v>
      </c>
      <c r="H18" s="528">
        <v>7037</v>
      </c>
    </row>
    <row r="19" spans="2:8" ht="12" customHeight="1">
      <c r="B19" s="527" t="s">
        <v>1229</v>
      </c>
      <c r="C19" s="527" t="s">
        <v>1092</v>
      </c>
      <c r="D19" s="526" t="s">
        <v>1368</v>
      </c>
      <c r="E19" s="528">
        <v>0</v>
      </c>
      <c r="F19" s="528">
        <v>7488</v>
      </c>
      <c r="G19" s="529">
        <v>36</v>
      </c>
      <c r="H19" s="528">
        <v>7488</v>
      </c>
    </row>
    <row r="20" spans="2:8" ht="12" customHeight="1">
      <c r="B20" s="527" t="s">
        <v>1072</v>
      </c>
      <c r="C20" s="532" t="s">
        <v>1113</v>
      </c>
      <c r="D20" s="526" t="s">
        <v>1481</v>
      </c>
      <c r="E20" s="528">
        <v>0</v>
      </c>
      <c r="F20" s="528">
        <v>11730</v>
      </c>
      <c r="G20" s="529">
        <v>57</v>
      </c>
      <c r="H20" s="528">
        <v>11730</v>
      </c>
    </row>
    <row r="21" spans="2:8" ht="12" customHeight="1">
      <c r="B21" s="527" t="s">
        <v>1237</v>
      </c>
      <c r="C21" s="527" t="s">
        <v>1112</v>
      </c>
      <c r="D21" s="526" t="s">
        <v>1479</v>
      </c>
      <c r="E21" s="528">
        <v>0</v>
      </c>
      <c r="F21" s="528">
        <v>17704</v>
      </c>
      <c r="G21" s="529">
        <v>87</v>
      </c>
      <c r="H21" s="528">
        <v>17704</v>
      </c>
    </row>
    <row r="22" spans="2:8" ht="12" customHeight="1">
      <c r="B22" s="527" t="s">
        <v>1232</v>
      </c>
      <c r="C22" s="527" t="s">
        <v>1094</v>
      </c>
      <c r="D22" s="526" t="s">
        <v>1385</v>
      </c>
      <c r="E22" s="528">
        <v>0</v>
      </c>
      <c r="F22" s="528">
        <v>4837</v>
      </c>
      <c r="G22" s="529">
        <v>24</v>
      </c>
      <c r="H22" s="528">
        <v>4837</v>
      </c>
    </row>
    <row r="23" spans="2:8" ht="12" customHeight="1">
      <c r="B23" s="527" t="s">
        <v>1228</v>
      </c>
      <c r="C23" s="527" t="s">
        <v>1114</v>
      </c>
      <c r="D23" s="526" t="s">
        <v>1385</v>
      </c>
      <c r="E23" s="528">
        <v>0</v>
      </c>
      <c r="F23" s="528">
        <v>6049</v>
      </c>
      <c r="G23" s="529">
        <v>30</v>
      </c>
      <c r="H23" s="528">
        <v>6049</v>
      </c>
    </row>
    <row r="24" spans="2:8" ht="12" customHeight="1">
      <c r="B24" s="527" t="s">
        <v>1266</v>
      </c>
      <c r="C24" s="527" t="s">
        <v>1114</v>
      </c>
      <c r="D24" s="526" t="s">
        <v>1477</v>
      </c>
      <c r="E24" s="528">
        <v>0</v>
      </c>
      <c r="F24" s="528">
        <v>10836</v>
      </c>
      <c r="G24" s="529">
        <v>54</v>
      </c>
      <c r="H24" s="528">
        <v>10884</v>
      </c>
    </row>
    <row r="25" spans="2:8" ht="12" customHeight="1">
      <c r="B25" s="527" t="s">
        <v>1360</v>
      </c>
      <c r="C25" s="527" t="s">
        <v>1105</v>
      </c>
      <c r="D25" s="526" t="s">
        <v>1325</v>
      </c>
      <c r="E25" s="528">
        <v>0</v>
      </c>
      <c r="F25" s="528">
        <v>4792</v>
      </c>
      <c r="G25" s="529">
        <v>24</v>
      </c>
      <c r="H25" s="528">
        <v>4792</v>
      </c>
    </row>
    <row r="26" spans="2:8" ht="12" customHeight="1">
      <c r="B26" s="527" t="s">
        <v>1135</v>
      </c>
      <c r="C26" s="532" t="s">
        <v>1110</v>
      </c>
      <c r="D26" s="526" t="s">
        <v>1325</v>
      </c>
      <c r="E26" s="528">
        <v>0</v>
      </c>
      <c r="F26" s="528">
        <v>7761</v>
      </c>
      <c r="G26" s="529">
        <v>39</v>
      </c>
      <c r="H26" s="528">
        <v>7764</v>
      </c>
    </row>
    <row r="27" spans="2:8" ht="12" customHeight="1">
      <c r="B27" s="527" t="s">
        <v>1304</v>
      </c>
      <c r="C27" s="532" t="s">
        <v>1107</v>
      </c>
      <c r="D27" s="526" t="s">
        <v>1299</v>
      </c>
      <c r="E27" s="528">
        <v>0</v>
      </c>
      <c r="F27" s="528">
        <v>5348</v>
      </c>
      <c r="G27" s="529">
        <v>27</v>
      </c>
      <c r="H27" s="528">
        <v>5399</v>
      </c>
    </row>
    <row r="28" spans="2:8" ht="12" customHeight="1">
      <c r="B28" s="527" t="s">
        <v>1239</v>
      </c>
      <c r="C28" s="527" t="s">
        <v>1081</v>
      </c>
      <c r="D28" s="526" t="s">
        <v>1299</v>
      </c>
      <c r="E28" s="528">
        <v>0</v>
      </c>
      <c r="F28" s="528">
        <v>5969</v>
      </c>
      <c r="G28" s="529">
        <v>30</v>
      </c>
      <c r="H28" s="528">
        <v>5969</v>
      </c>
    </row>
    <row r="29" spans="2:8" ht="12" customHeight="1">
      <c r="B29" s="527" t="s">
        <v>1148</v>
      </c>
      <c r="C29" s="532" t="s">
        <v>1113</v>
      </c>
      <c r="D29" s="526" t="s">
        <v>1299</v>
      </c>
      <c r="E29" s="528">
        <v>0</v>
      </c>
      <c r="F29" s="528">
        <v>11298</v>
      </c>
      <c r="G29" s="529">
        <v>57</v>
      </c>
      <c r="H29" s="528">
        <v>11301</v>
      </c>
    </row>
    <row r="30" spans="2:8" ht="12" customHeight="1">
      <c r="B30" s="527" t="s">
        <v>933</v>
      </c>
      <c r="C30" s="527" t="s">
        <v>1114</v>
      </c>
      <c r="D30" s="526" t="s">
        <v>1299</v>
      </c>
      <c r="E30" s="528">
        <v>0</v>
      </c>
      <c r="F30" s="528">
        <v>19631</v>
      </c>
      <c r="G30" s="529">
        <v>99</v>
      </c>
      <c r="H30" s="528">
        <v>19682</v>
      </c>
    </row>
    <row r="31" spans="2:8" ht="12" customHeight="1">
      <c r="B31" s="527" t="s">
        <v>1397</v>
      </c>
      <c r="C31" s="532" t="s">
        <v>1111</v>
      </c>
      <c r="D31" s="526" t="s">
        <v>1310</v>
      </c>
      <c r="E31" s="528">
        <v>0</v>
      </c>
      <c r="F31" s="528">
        <v>4723</v>
      </c>
      <c r="G31" s="529">
        <v>24</v>
      </c>
      <c r="H31" s="528">
        <v>4747</v>
      </c>
    </row>
    <row r="32" spans="2:8" ht="12" customHeight="1">
      <c r="B32" s="527" t="s">
        <v>1138</v>
      </c>
      <c r="C32" s="527" t="s">
        <v>1092</v>
      </c>
      <c r="D32" s="526" t="s">
        <v>1310</v>
      </c>
      <c r="E32" s="528">
        <v>0</v>
      </c>
      <c r="F32" s="528">
        <v>4725</v>
      </c>
      <c r="G32" s="529">
        <v>24</v>
      </c>
      <c r="H32" s="528">
        <v>4815</v>
      </c>
    </row>
    <row r="33" spans="2:8" ht="12" customHeight="1">
      <c r="B33" s="527" t="s">
        <v>1240</v>
      </c>
      <c r="C33" s="527" t="s">
        <v>1081</v>
      </c>
      <c r="D33" s="526" t="s">
        <v>1169</v>
      </c>
      <c r="E33" s="528">
        <v>0</v>
      </c>
      <c r="F33" s="528">
        <v>10523</v>
      </c>
      <c r="G33" s="529">
        <v>54</v>
      </c>
      <c r="H33" s="528">
        <v>10544</v>
      </c>
    </row>
    <row r="34" spans="2:8" ht="12" customHeight="1">
      <c r="B34" s="527" t="s">
        <v>1238</v>
      </c>
      <c r="C34" s="532" t="s">
        <v>1113</v>
      </c>
      <c r="D34" s="526" t="s">
        <v>1480</v>
      </c>
      <c r="E34" s="528">
        <v>0</v>
      </c>
      <c r="F34" s="528">
        <v>9272</v>
      </c>
      <c r="G34" s="529">
        <v>48</v>
      </c>
      <c r="H34" s="528">
        <v>9305</v>
      </c>
    </row>
    <row r="35" spans="2:8" ht="12" customHeight="1">
      <c r="B35" s="527" t="s">
        <v>1068</v>
      </c>
      <c r="C35" s="527" t="s">
        <v>1097</v>
      </c>
      <c r="D35" s="526" t="s">
        <v>1480</v>
      </c>
      <c r="E35" s="528">
        <v>0</v>
      </c>
      <c r="F35" s="528">
        <v>12771</v>
      </c>
      <c r="G35" s="529">
        <v>66</v>
      </c>
      <c r="H35" s="528">
        <v>12942</v>
      </c>
    </row>
    <row r="36" spans="2:8" ht="12" customHeight="1">
      <c r="B36" s="527" t="s">
        <v>1147</v>
      </c>
      <c r="C36" s="527" t="s">
        <v>1080</v>
      </c>
      <c r="D36" s="526" t="s">
        <v>1394</v>
      </c>
      <c r="E36" s="528">
        <v>0</v>
      </c>
      <c r="F36" s="528">
        <v>15579</v>
      </c>
      <c r="G36" s="529">
        <v>81</v>
      </c>
      <c r="H36" s="528">
        <v>15702</v>
      </c>
    </row>
    <row r="37" spans="2:8" ht="12" customHeight="1">
      <c r="B37" s="527" t="s">
        <v>1231</v>
      </c>
      <c r="C37" s="527" t="s">
        <v>1094</v>
      </c>
      <c r="D37" s="526" t="s">
        <v>1291</v>
      </c>
      <c r="E37" s="528">
        <v>0</v>
      </c>
      <c r="F37" s="528">
        <v>3453</v>
      </c>
      <c r="G37" s="529">
        <v>18</v>
      </c>
      <c r="H37" s="528">
        <v>3486</v>
      </c>
    </row>
    <row r="38" spans="2:8" ht="12" customHeight="1">
      <c r="B38" s="527" t="s">
        <v>1246</v>
      </c>
      <c r="C38" s="527" t="s">
        <v>1089</v>
      </c>
      <c r="D38" s="526" t="s">
        <v>1291</v>
      </c>
      <c r="E38" s="528">
        <v>0</v>
      </c>
      <c r="F38" s="528">
        <v>8623</v>
      </c>
      <c r="G38" s="529">
        <v>45</v>
      </c>
      <c r="H38" s="528">
        <v>8626</v>
      </c>
    </row>
    <row r="39" spans="2:8" ht="12" customHeight="1">
      <c r="B39" s="527" t="s">
        <v>963</v>
      </c>
      <c r="C39" s="527" t="s">
        <v>1112</v>
      </c>
      <c r="D39" s="526" t="s">
        <v>1291</v>
      </c>
      <c r="E39" s="528">
        <v>0</v>
      </c>
      <c r="F39" s="528">
        <v>10349</v>
      </c>
      <c r="G39" s="529">
        <v>54</v>
      </c>
      <c r="H39" s="528">
        <v>10571</v>
      </c>
    </row>
    <row r="40" spans="2:8" ht="12" customHeight="1">
      <c r="B40" s="527" t="s">
        <v>1139</v>
      </c>
      <c r="C40" s="527" t="s">
        <v>1092</v>
      </c>
      <c r="D40" s="526" t="s">
        <v>1314</v>
      </c>
      <c r="E40" s="528">
        <v>0</v>
      </c>
      <c r="F40" s="528">
        <v>5705</v>
      </c>
      <c r="G40" s="529">
        <v>30</v>
      </c>
      <c r="H40" s="528">
        <v>5720</v>
      </c>
    </row>
    <row r="41" spans="2:8" ht="12" customHeight="1">
      <c r="B41" s="527"/>
      <c r="C41" s="527"/>
      <c r="D41" s="526"/>
      <c r="E41" s="528"/>
      <c r="F41" s="528"/>
      <c r="G41" s="529"/>
      <c r="H41" s="528"/>
    </row>
    <row r="42" spans="2:8" ht="12" customHeight="1">
      <c r="B42" s="527" t="s">
        <v>1177</v>
      </c>
      <c r="C42" s="527" t="s">
        <v>1102</v>
      </c>
      <c r="D42" s="526" t="s">
        <v>1181</v>
      </c>
      <c r="E42" s="528">
        <v>5</v>
      </c>
      <c r="F42" s="528">
        <v>4548</v>
      </c>
      <c r="G42" s="529">
        <v>24</v>
      </c>
      <c r="H42" s="528">
        <v>4629</v>
      </c>
    </row>
    <row r="43" spans="2:8" ht="12" customHeight="1">
      <c r="B43" s="527" t="s">
        <v>1208</v>
      </c>
      <c r="C43" s="532" t="s">
        <v>1113</v>
      </c>
      <c r="D43" s="526" t="s">
        <v>1181</v>
      </c>
      <c r="E43" s="528">
        <v>5</v>
      </c>
      <c r="F43" s="528">
        <v>6260</v>
      </c>
      <c r="G43" s="529">
        <v>33</v>
      </c>
      <c r="H43" s="528">
        <v>6500</v>
      </c>
    </row>
    <row r="44" spans="2:8" ht="12" customHeight="1">
      <c r="B44" s="527" t="s">
        <v>1134</v>
      </c>
      <c r="C44" s="532" t="s">
        <v>1111</v>
      </c>
      <c r="D44" s="526" t="s">
        <v>1181</v>
      </c>
      <c r="E44" s="528">
        <v>5</v>
      </c>
      <c r="F44" s="528">
        <v>11953</v>
      </c>
      <c r="G44" s="529">
        <v>63</v>
      </c>
      <c r="H44" s="528">
        <v>11989</v>
      </c>
    </row>
    <row r="45" spans="2:8" ht="12" customHeight="1">
      <c r="B45" s="527" t="s">
        <v>1233</v>
      </c>
      <c r="C45" s="532" t="s">
        <v>1107</v>
      </c>
      <c r="D45" s="526" t="s">
        <v>1383</v>
      </c>
      <c r="E45" s="528">
        <v>5</v>
      </c>
      <c r="F45" s="528">
        <v>3951</v>
      </c>
      <c r="G45" s="529">
        <v>21</v>
      </c>
      <c r="H45" s="528">
        <v>3972</v>
      </c>
    </row>
    <row r="46" spans="2:8" ht="12" customHeight="1">
      <c r="B46" s="527" t="s">
        <v>1244</v>
      </c>
      <c r="C46" s="527" t="s">
        <v>1088</v>
      </c>
      <c r="D46" s="526" t="s">
        <v>1383</v>
      </c>
      <c r="E46" s="528">
        <v>5</v>
      </c>
      <c r="F46" s="528">
        <v>11875</v>
      </c>
      <c r="G46" s="529">
        <v>63</v>
      </c>
      <c r="H46" s="528">
        <v>12253</v>
      </c>
    </row>
    <row r="47" spans="2:8" ht="12" customHeight="1">
      <c r="B47" s="527" t="s">
        <v>1247</v>
      </c>
      <c r="C47" s="527" t="s">
        <v>1105</v>
      </c>
      <c r="D47" s="526" t="s">
        <v>1361</v>
      </c>
      <c r="E47" s="528">
        <v>5</v>
      </c>
      <c r="F47" s="528">
        <v>11220</v>
      </c>
      <c r="G47" s="529">
        <v>60</v>
      </c>
      <c r="H47" s="528">
        <v>11286</v>
      </c>
    </row>
    <row r="48" spans="2:8" ht="12" customHeight="1">
      <c r="B48" s="527" t="s">
        <v>1133</v>
      </c>
      <c r="C48" s="532" t="s">
        <v>1111</v>
      </c>
      <c r="D48" s="526" t="s">
        <v>1180</v>
      </c>
      <c r="E48" s="528">
        <v>5</v>
      </c>
      <c r="F48" s="528">
        <v>5598</v>
      </c>
      <c r="G48" s="529">
        <v>30</v>
      </c>
      <c r="H48" s="528">
        <v>5784</v>
      </c>
    </row>
    <row r="49" spans="2:8" ht="12" customHeight="1">
      <c r="B49" s="527" t="s">
        <v>1245</v>
      </c>
      <c r="C49" s="527" t="s">
        <v>1089</v>
      </c>
      <c r="D49" s="526" t="s">
        <v>1180</v>
      </c>
      <c r="E49" s="528">
        <v>5</v>
      </c>
      <c r="F49" s="528">
        <v>11753</v>
      </c>
      <c r="G49" s="529">
        <v>63</v>
      </c>
      <c r="H49" s="528">
        <v>11918</v>
      </c>
    </row>
    <row r="50" spans="2:8" ht="12" customHeight="1">
      <c r="B50" s="527" t="s">
        <v>1441</v>
      </c>
      <c r="C50" s="527" t="s">
        <v>1112</v>
      </c>
      <c r="D50" s="526" t="s">
        <v>1175</v>
      </c>
      <c r="E50" s="528">
        <v>5</v>
      </c>
      <c r="F50" s="528">
        <v>2226</v>
      </c>
      <c r="G50" s="529">
        <v>12</v>
      </c>
      <c r="H50" s="528">
        <v>2325</v>
      </c>
    </row>
    <row r="51" spans="2:8" ht="12" customHeight="1">
      <c r="B51" s="527" t="s">
        <v>1236</v>
      </c>
      <c r="C51" s="527" t="s">
        <v>1112</v>
      </c>
      <c r="D51" s="526" t="s">
        <v>1175</v>
      </c>
      <c r="E51" s="528">
        <v>5</v>
      </c>
      <c r="F51" s="528">
        <v>2220</v>
      </c>
      <c r="G51" s="529">
        <v>12</v>
      </c>
      <c r="H51" s="528">
        <v>2253</v>
      </c>
    </row>
    <row r="52" spans="2:8" ht="12" customHeight="1">
      <c r="B52" s="527" t="s">
        <v>1227</v>
      </c>
      <c r="C52" s="527" t="s">
        <v>1114</v>
      </c>
      <c r="D52" s="526" t="s">
        <v>1175</v>
      </c>
      <c r="E52" s="528">
        <v>5</v>
      </c>
      <c r="F52" s="528">
        <v>6670</v>
      </c>
      <c r="G52" s="529">
        <v>36</v>
      </c>
      <c r="H52" s="528">
        <v>6859</v>
      </c>
    </row>
    <row r="53" spans="2:8" ht="12" customHeight="1">
      <c r="B53" s="527" t="s">
        <v>1324</v>
      </c>
      <c r="C53" s="527" t="s">
        <v>1086</v>
      </c>
      <c r="D53" s="526" t="s">
        <v>1175</v>
      </c>
      <c r="E53" s="528">
        <v>5</v>
      </c>
      <c r="F53" s="528">
        <v>8906</v>
      </c>
      <c r="G53" s="529">
        <v>48</v>
      </c>
      <c r="H53" s="528">
        <v>9260</v>
      </c>
    </row>
    <row r="54" spans="2:8" ht="12" customHeight="1">
      <c r="B54" s="527" t="s">
        <v>1234</v>
      </c>
      <c r="C54" s="527" t="s">
        <v>1086</v>
      </c>
      <c r="D54" s="526" t="s">
        <v>1175</v>
      </c>
      <c r="E54" s="528">
        <v>5</v>
      </c>
      <c r="F54" s="528">
        <v>13328</v>
      </c>
      <c r="G54" s="529">
        <v>72</v>
      </c>
      <c r="H54" s="528">
        <v>13733</v>
      </c>
    </row>
    <row r="55" spans="2:8" ht="12" customHeight="1">
      <c r="B55" s="527" t="s">
        <v>1230</v>
      </c>
      <c r="C55" s="527" t="s">
        <v>1092</v>
      </c>
      <c r="D55" s="526" t="s">
        <v>1363</v>
      </c>
      <c r="E55" s="528">
        <v>5</v>
      </c>
      <c r="F55" s="528">
        <v>6626</v>
      </c>
      <c r="G55" s="529">
        <v>36</v>
      </c>
      <c r="H55" s="528">
        <v>6773</v>
      </c>
    </row>
    <row r="56" spans="2:8" ht="12" customHeight="1">
      <c r="B56" s="527" t="s">
        <v>1145</v>
      </c>
      <c r="C56" s="527" t="s">
        <v>1112</v>
      </c>
      <c r="D56" s="526" t="s">
        <v>1363</v>
      </c>
      <c r="E56" s="528">
        <v>5</v>
      </c>
      <c r="F56" s="528">
        <v>7769</v>
      </c>
      <c r="G56" s="529">
        <v>42</v>
      </c>
      <c r="H56" s="528">
        <v>7829</v>
      </c>
    </row>
    <row r="57" spans="2:8" ht="12" customHeight="1">
      <c r="B57" s="527" t="s">
        <v>1063</v>
      </c>
      <c r="C57" s="527" t="s">
        <v>1090</v>
      </c>
      <c r="D57" s="526" t="s">
        <v>1363</v>
      </c>
      <c r="E57" s="528">
        <v>5</v>
      </c>
      <c r="F57" s="528">
        <v>7756</v>
      </c>
      <c r="G57" s="529">
        <v>42</v>
      </c>
      <c r="H57" s="528">
        <v>7969</v>
      </c>
    </row>
    <row r="58" spans="2:8" ht="12" customHeight="1">
      <c r="B58" s="527" t="s">
        <v>1146</v>
      </c>
      <c r="C58" s="527" t="s">
        <v>1112</v>
      </c>
      <c r="D58" s="526" t="s">
        <v>1298</v>
      </c>
      <c r="E58" s="528">
        <v>5</v>
      </c>
      <c r="F58" s="528">
        <v>8796</v>
      </c>
      <c r="G58" s="529">
        <v>48</v>
      </c>
      <c r="H58" s="528">
        <v>9159</v>
      </c>
    </row>
    <row r="59" spans="2:8" ht="12" customHeight="1">
      <c r="B59" s="527" t="s">
        <v>1226</v>
      </c>
      <c r="C59" s="527" t="s">
        <v>1097</v>
      </c>
      <c r="D59" s="526" t="s">
        <v>1298</v>
      </c>
      <c r="E59" s="528">
        <v>5</v>
      </c>
      <c r="F59" s="528">
        <v>10458</v>
      </c>
      <c r="G59" s="529">
        <v>57</v>
      </c>
      <c r="H59" s="528">
        <v>10812</v>
      </c>
    </row>
    <row r="60" spans="2:8" ht="12" customHeight="1">
      <c r="B60" s="527" t="s">
        <v>1224</v>
      </c>
      <c r="C60" s="532" t="s">
        <v>1111</v>
      </c>
      <c r="D60" s="526" t="s">
        <v>1179</v>
      </c>
      <c r="E60" s="528">
        <v>5</v>
      </c>
      <c r="F60" s="528">
        <v>5482</v>
      </c>
      <c r="G60" s="529">
        <v>30</v>
      </c>
      <c r="H60" s="528">
        <v>5755</v>
      </c>
    </row>
    <row r="61" spans="2:8" ht="12" customHeight="1">
      <c r="B61" s="527" t="s">
        <v>1241</v>
      </c>
      <c r="C61" s="527" t="s">
        <v>1081</v>
      </c>
      <c r="D61" s="526" t="s">
        <v>1179</v>
      </c>
      <c r="E61" s="528">
        <v>5</v>
      </c>
      <c r="F61" s="528">
        <v>6574</v>
      </c>
      <c r="G61" s="529">
        <v>36</v>
      </c>
      <c r="H61" s="528">
        <v>6826</v>
      </c>
    </row>
    <row r="62" spans="2:8" ht="12" customHeight="1">
      <c r="B62" s="527" t="s">
        <v>1124</v>
      </c>
      <c r="C62" s="527" t="s">
        <v>1102</v>
      </c>
      <c r="D62" s="526" t="s">
        <v>1362</v>
      </c>
      <c r="E62" s="528">
        <v>5</v>
      </c>
      <c r="F62" s="528">
        <v>2183</v>
      </c>
      <c r="G62" s="529">
        <v>12</v>
      </c>
      <c r="H62" s="528">
        <v>2405</v>
      </c>
    </row>
    <row r="63" spans="2:8" ht="12" customHeight="1">
      <c r="B63" s="527" t="s">
        <v>1067</v>
      </c>
      <c r="C63" s="527" t="s">
        <v>1105</v>
      </c>
      <c r="D63" s="526" t="s">
        <v>1362</v>
      </c>
      <c r="E63" s="528">
        <v>5</v>
      </c>
      <c r="F63" s="528">
        <v>7090</v>
      </c>
      <c r="G63" s="529">
        <v>39</v>
      </c>
      <c r="H63" s="528">
        <v>7456</v>
      </c>
    </row>
    <row r="64" spans="2:8" ht="12" customHeight="1">
      <c r="B64" s="527" t="s">
        <v>1144</v>
      </c>
      <c r="C64" s="527" t="s">
        <v>1086</v>
      </c>
      <c r="D64" s="526" t="s">
        <v>1362</v>
      </c>
      <c r="E64" s="528">
        <v>5</v>
      </c>
      <c r="F64" s="528">
        <v>8187</v>
      </c>
      <c r="G64" s="529">
        <v>45</v>
      </c>
      <c r="H64" s="528">
        <v>8412</v>
      </c>
    </row>
    <row r="65" spans="2:8" ht="12" customHeight="1">
      <c r="B65" s="527" t="s">
        <v>1197</v>
      </c>
      <c r="C65" s="532" t="s">
        <v>1107</v>
      </c>
      <c r="D65" s="526" t="s">
        <v>1085</v>
      </c>
      <c r="E65" s="528">
        <v>5</v>
      </c>
      <c r="F65" s="528">
        <v>5426</v>
      </c>
      <c r="G65" s="529">
        <v>30</v>
      </c>
      <c r="H65" s="528">
        <v>5606</v>
      </c>
    </row>
    <row r="66" spans="2:8" ht="12" customHeight="1">
      <c r="B66" s="527" t="s">
        <v>982</v>
      </c>
      <c r="C66" s="527" t="s">
        <v>1082</v>
      </c>
      <c r="D66" s="526" t="s">
        <v>1085</v>
      </c>
      <c r="E66" s="528">
        <v>5</v>
      </c>
      <c r="F66" s="528">
        <v>12450</v>
      </c>
      <c r="G66" s="529">
        <v>69</v>
      </c>
      <c r="H66" s="528">
        <v>13044</v>
      </c>
    </row>
    <row r="67" spans="2:8" ht="12" customHeight="1">
      <c r="B67" s="527"/>
      <c r="C67" s="527"/>
      <c r="D67" s="526"/>
      <c r="E67" s="528"/>
      <c r="F67" s="528"/>
      <c r="G67" s="529"/>
      <c r="H67" s="528"/>
    </row>
    <row r="68" spans="2:8" ht="12" customHeight="1">
      <c r="B68" s="527" t="s">
        <v>1242</v>
      </c>
      <c r="C68" s="527" t="s">
        <v>1090</v>
      </c>
      <c r="D68" s="526" t="s">
        <v>1087</v>
      </c>
      <c r="E68" s="528">
        <v>10</v>
      </c>
      <c r="F68" s="528">
        <v>3219</v>
      </c>
      <c r="G68" s="529">
        <v>18</v>
      </c>
      <c r="H68" s="528">
        <v>3357</v>
      </c>
    </row>
    <row r="69" spans="2:8" ht="12" customHeight="1">
      <c r="B69" s="527" t="s">
        <v>1367</v>
      </c>
      <c r="C69" s="527" t="s">
        <v>1080</v>
      </c>
      <c r="D69" s="526" t="s">
        <v>1174</v>
      </c>
      <c r="E69" s="528">
        <v>10</v>
      </c>
      <c r="F69" s="528">
        <v>3187</v>
      </c>
      <c r="G69" s="529">
        <v>18</v>
      </c>
      <c r="H69" s="528">
        <v>3340</v>
      </c>
    </row>
    <row r="70" spans="2:8" ht="12" customHeight="1">
      <c r="B70" s="527" t="s">
        <v>1225</v>
      </c>
      <c r="C70" s="532" t="s">
        <v>1111</v>
      </c>
      <c r="D70" s="526" t="s">
        <v>1174</v>
      </c>
      <c r="E70" s="528">
        <v>10</v>
      </c>
      <c r="F70" s="528">
        <v>5311</v>
      </c>
      <c r="G70" s="529">
        <v>30</v>
      </c>
      <c r="H70" s="528">
        <v>5569</v>
      </c>
    </row>
    <row r="71" spans="2:8" ht="12" customHeight="1">
      <c r="B71" s="527" t="s">
        <v>1243</v>
      </c>
      <c r="C71" s="527" t="s">
        <v>1102</v>
      </c>
      <c r="D71" s="526" t="s">
        <v>1174</v>
      </c>
      <c r="E71" s="528">
        <v>10</v>
      </c>
      <c r="F71" s="528">
        <v>8000</v>
      </c>
      <c r="G71" s="529">
        <v>45</v>
      </c>
      <c r="H71" s="528">
        <v>8240</v>
      </c>
    </row>
    <row r="72" spans="2:8" ht="12" customHeight="1">
      <c r="B72" s="527" t="s">
        <v>1198</v>
      </c>
      <c r="C72" s="532" t="s">
        <v>1107</v>
      </c>
      <c r="D72" s="526" t="s">
        <v>1116</v>
      </c>
      <c r="E72" s="528">
        <v>10</v>
      </c>
      <c r="F72" s="528">
        <v>4244</v>
      </c>
      <c r="G72" s="529">
        <v>24</v>
      </c>
      <c r="H72" s="528">
        <v>4547</v>
      </c>
    </row>
    <row r="73" spans="2:8" ht="12" customHeight="1">
      <c r="B73" s="527" t="s">
        <v>1195</v>
      </c>
      <c r="C73" s="527" t="s">
        <v>1094</v>
      </c>
      <c r="D73" s="526" t="s">
        <v>1116</v>
      </c>
      <c r="E73" s="528">
        <v>10</v>
      </c>
      <c r="F73" s="528">
        <v>4759</v>
      </c>
      <c r="G73" s="529">
        <v>27</v>
      </c>
      <c r="H73" s="528">
        <v>5047</v>
      </c>
    </row>
    <row r="74" spans="2:8" ht="12" customHeight="1">
      <c r="B74" s="527" t="s">
        <v>1219</v>
      </c>
      <c r="C74" s="527" t="s">
        <v>1102</v>
      </c>
      <c r="D74" s="526" t="s">
        <v>1116</v>
      </c>
      <c r="E74" s="528">
        <v>10</v>
      </c>
      <c r="F74" s="528">
        <v>6882</v>
      </c>
      <c r="G74" s="529">
        <v>39</v>
      </c>
      <c r="H74" s="528">
        <v>7461</v>
      </c>
    </row>
    <row r="75" spans="2:8" ht="12" customHeight="1">
      <c r="B75" s="527" t="s">
        <v>979</v>
      </c>
      <c r="C75" s="527" t="s">
        <v>1114</v>
      </c>
      <c r="D75" s="526" t="s">
        <v>1116</v>
      </c>
      <c r="E75" s="528">
        <v>10</v>
      </c>
      <c r="F75" s="528">
        <v>7401</v>
      </c>
      <c r="G75" s="529">
        <v>42</v>
      </c>
      <c r="H75" s="528">
        <v>7788</v>
      </c>
    </row>
    <row r="76" spans="2:8" ht="12" customHeight="1">
      <c r="B76" s="527" t="s">
        <v>1141</v>
      </c>
      <c r="C76" s="527" t="s">
        <v>1089</v>
      </c>
      <c r="D76" s="526" t="s">
        <v>1164</v>
      </c>
      <c r="E76" s="528">
        <v>10</v>
      </c>
      <c r="F76" s="528">
        <v>4223</v>
      </c>
      <c r="G76" s="529">
        <v>24</v>
      </c>
      <c r="H76" s="528">
        <v>4448</v>
      </c>
    </row>
    <row r="77" spans="2:8" ht="12" customHeight="1">
      <c r="B77" s="527" t="s">
        <v>1143</v>
      </c>
      <c r="C77" s="527" t="s">
        <v>1086</v>
      </c>
      <c r="D77" s="526" t="s">
        <v>1164</v>
      </c>
      <c r="E77" s="528">
        <v>10</v>
      </c>
      <c r="F77" s="528">
        <v>6853</v>
      </c>
      <c r="G77" s="529">
        <v>39</v>
      </c>
      <c r="H77" s="528">
        <v>7180</v>
      </c>
    </row>
    <row r="78" spans="2:8" ht="12" customHeight="1">
      <c r="B78" s="527" t="s">
        <v>1235</v>
      </c>
      <c r="C78" s="527" t="s">
        <v>1080</v>
      </c>
      <c r="D78" s="526" t="s">
        <v>1164</v>
      </c>
      <c r="E78" s="528">
        <v>10</v>
      </c>
      <c r="F78" s="528">
        <v>10000</v>
      </c>
      <c r="G78" s="529">
        <v>57</v>
      </c>
      <c r="H78" s="528">
        <v>10903</v>
      </c>
    </row>
    <row r="79" spans="2:8" ht="12" customHeight="1">
      <c r="B79" s="527" t="s">
        <v>978</v>
      </c>
      <c r="C79" s="527" t="s">
        <v>1086</v>
      </c>
      <c r="D79" s="526" t="s">
        <v>1164</v>
      </c>
      <c r="E79" s="528">
        <v>10</v>
      </c>
      <c r="F79" s="528">
        <v>11585</v>
      </c>
      <c r="G79" s="529">
        <v>66</v>
      </c>
      <c r="H79" s="528">
        <v>12275</v>
      </c>
    </row>
    <row r="80" spans="2:8" ht="12" customHeight="1">
      <c r="B80" s="527" t="s">
        <v>1220</v>
      </c>
      <c r="C80" s="527" t="s">
        <v>1088</v>
      </c>
      <c r="D80" s="526" t="s">
        <v>1164</v>
      </c>
      <c r="E80" s="528">
        <v>10</v>
      </c>
      <c r="F80" s="528">
        <v>12117</v>
      </c>
      <c r="G80" s="529">
        <v>69</v>
      </c>
      <c r="H80" s="528">
        <v>12864</v>
      </c>
    </row>
    <row r="81" spans="2:8" ht="12" customHeight="1">
      <c r="B81" s="527" t="s">
        <v>1196</v>
      </c>
      <c r="C81" s="532" t="s">
        <v>1107</v>
      </c>
      <c r="D81" s="526" t="s">
        <v>1182</v>
      </c>
      <c r="E81" s="528">
        <v>10</v>
      </c>
      <c r="F81" s="528">
        <v>6791</v>
      </c>
      <c r="G81" s="529">
        <v>39</v>
      </c>
      <c r="H81" s="528">
        <v>7436</v>
      </c>
    </row>
    <row r="82" spans="2:8" ht="12" customHeight="1">
      <c r="B82" s="527" t="s">
        <v>1203</v>
      </c>
      <c r="C82" s="532" t="s">
        <v>1100</v>
      </c>
      <c r="D82" s="526" t="s">
        <v>1182</v>
      </c>
      <c r="E82" s="528">
        <v>10</v>
      </c>
      <c r="F82" s="528">
        <v>11020</v>
      </c>
      <c r="G82" s="529">
        <v>63</v>
      </c>
      <c r="H82" s="528">
        <v>11752</v>
      </c>
    </row>
    <row r="83" spans="2:8" ht="12" customHeight="1">
      <c r="B83" s="527" t="s">
        <v>981</v>
      </c>
      <c r="C83" s="532" t="s">
        <v>1104</v>
      </c>
      <c r="D83" s="526" t="s">
        <v>1182</v>
      </c>
      <c r="E83" s="528">
        <v>10</v>
      </c>
      <c r="F83" s="528">
        <v>15706</v>
      </c>
      <c r="G83" s="529">
        <v>90</v>
      </c>
      <c r="H83" s="528">
        <v>16882</v>
      </c>
    </row>
    <row r="84" spans="2:8" ht="12" customHeight="1">
      <c r="B84" s="527" t="s">
        <v>1185</v>
      </c>
      <c r="C84" s="532" t="s">
        <v>1104</v>
      </c>
      <c r="D84" s="526" t="s">
        <v>1115</v>
      </c>
      <c r="E84" s="528">
        <v>10</v>
      </c>
      <c r="F84" s="528">
        <v>3637</v>
      </c>
      <c r="G84" s="529">
        <v>21</v>
      </c>
      <c r="H84" s="528">
        <v>3928</v>
      </c>
    </row>
    <row r="85" spans="2:8" ht="12" customHeight="1">
      <c r="B85" s="527" t="s">
        <v>1128</v>
      </c>
      <c r="C85" s="527" t="s">
        <v>1089</v>
      </c>
      <c r="D85" s="526" t="s">
        <v>1115</v>
      </c>
      <c r="E85" s="528">
        <v>10</v>
      </c>
      <c r="F85" s="528">
        <v>5045</v>
      </c>
      <c r="G85" s="529">
        <v>29</v>
      </c>
      <c r="H85" s="528">
        <v>5511</v>
      </c>
    </row>
    <row r="86" spans="2:8" ht="12" customHeight="1">
      <c r="B86" s="527" t="s">
        <v>1222</v>
      </c>
      <c r="C86" s="527" t="s">
        <v>1084</v>
      </c>
      <c r="D86" s="526" t="s">
        <v>1115</v>
      </c>
      <c r="E86" s="528">
        <v>10</v>
      </c>
      <c r="F86" s="528">
        <v>9890</v>
      </c>
      <c r="G86" s="529">
        <v>57</v>
      </c>
      <c r="H86" s="528">
        <v>10904</v>
      </c>
    </row>
    <row r="87" spans="2:8" ht="12" customHeight="1">
      <c r="B87" s="527" t="s">
        <v>1142</v>
      </c>
      <c r="C87" s="527" t="s">
        <v>1091</v>
      </c>
      <c r="D87" s="526" t="s">
        <v>1115</v>
      </c>
      <c r="E87" s="528">
        <v>10</v>
      </c>
      <c r="F87" s="528">
        <v>13019</v>
      </c>
      <c r="G87" s="529">
        <v>75</v>
      </c>
      <c r="H87" s="528">
        <v>13754</v>
      </c>
    </row>
    <row r="88" spans="2:8" ht="12" customHeight="1">
      <c r="B88" s="527" t="s">
        <v>1137</v>
      </c>
      <c r="C88" s="527" t="s">
        <v>1082</v>
      </c>
      <c r="D88" s="526" t="s">
        <v>1115</v>
      </c>
      <c r="E88" s="528">
        <v>10</v>
      </c>
      <c r="F88" s="528">
        <v>15588</v>
      </c>
      <c r="G88" s="529">
        <v>90</v>
      </c>
      <c r="H88" s="528">
        <v>16473</v>
      </c>
    </row>
    <row r="89" spans="2:8" ht="12" customHeight="1">
      <c r="B89" s="527" t="s">
        <v>971</v>
      </c>
      <c r="C89" s="527" t="s">
        <v>1091</v>
      </c>
      <c r="D89" s="526" t="s">
        <v>1101</v>
      </c>
      <c r="E89" s="528">
        <v>10</v>
      </c>
      <c r="F89" s="528">
        <v>10886</v>
      </c>
      <c r="G89" s="529">
        <v>63</v>
      </c>
      <c r="H89" s="528">
        <v>11924</v>
      </c>
    </row>
    <row r="90" spans="2:8" ht="12" customHeight="1">
      <c r="B90" s="527" t="s">
        <v>1320</v>
      </c>
      <c r="C90" s="527" t="s">
        <v>1088</v>
      </c>
      <c r="D90" s="526" t="s">
        <v>1118</v>
      </c>
      <c r="E90" s="528">
        <v>10</v>
      </c>
      <c r="F90" s="528">
        <v>2061</v>
      </c>
      <c r="G90" s="529">
        <v>12</v>
      </c>
      <c r="H90" s="528">
        <v>2136</v>
      </c>
    </row>
    <row r="91" spans="2:8" ht="12" customHeight="1">
      <c r="B91" s="527" t="s">
        <v>984</v>
      </c>
      <c r="C91" s="527" t="s">
        <v>1081</v>
      </c>
      <c r="D91" s="526" t="s">
        <v>1118</v>
      </c>
      <c r="E91" s="528">
        <v>10</v>
      </c>
      <c r="F91" s="528">
        <v>4106</v>
      </c>
      <c r="G91" s="529">
        <v>24</v>
      </c>
      <c r="H91" s="528">
        <v>4469</v>
      </c>
    </row>
    <row r="92" spans="2:8" ht="12" customHeight="1">
      <c r="B92" s="527" t="s">
        <v>1207</v>
      </c>
      <c r="C92" s="527" t="s">
        <v>1080</v>
      </c>
      <c r="D92" s="526" t="s">
        <v>1118</v>
      </c>
      <c r="E92" s="528">
        <v>10</v>
      </c>
      <c r="F92" s="528">
        <v>5158</v>
      </c>
      <c r="G92" s="529">
        <v>30</v>
      </c>
      <c r="H92" s="528">
        <v>5539</v>
      </c>
    </row>
    <row r="93" spans="2:8" ht="12" customHeight="1">
      <c r="B93" s="527" t="s">
        <v>1065</v>
      </c>
      <c r="C93" s="527" t="s">
        <v>1105</v>
      </c>
      <c r="D93" s="526" t="s">
        <v>1118</v>
      </c>
      <c r="E93" s="528">
        <v>10</v>
      </c>
      <c r="F93" s="528">
        <v>5152</v>
      </c>
      <c r="G93" s="529">
        <v>30</v>
      </c>
      <c r="H93" s="528">
        <v>5437</v>
      </c>
    </row>
    <row r="94" spans="2:8" ht="12" customHeight="1">
      <c r="B94" s="527" t="s">
        <v>944</v>
      </c>
      <c r="C94" s="527" t="s">
        <v>1090</v>
      </c>
      <c r="D94" s="526" t="s">
        <v>1118</v>
      </c>
      <c r="E94" s="528">
        <v>10</v>
      </c>
      <c r="F94" s="528">
        <v>14939</v>
      </c>
      <c r="G94" s="529">
        <v>87</v>
      </c>
      <c r="H94" s="528">
        <v>16436</v>
      </c>
    </row>
    <row r="95" spans="2:8" ht="12" customHeight="1">
      <c r="B95" s="527" t="s">
        <v>1127</v>
      </c>
      <c r="C95" s="527" t="s">
        <v>1092</v>
      </c>
      <c r="D95" s="526" t="s">
        <v>1117</v>
      </c>
      <c r="E95" s="528">
        <v>10</v>
      </c>
      <c r="F95" s="528">
        <v>3585</v>
      </c>
      <c r="G95" s="529">
        <v>21</v>
      </c>
      <c r="H95" s="528">
        <v>3912</v>
      </c>
    </row>
    <row r="96" spans="2:8" ht="12" customHeight="1">
      <c r="B96" s="527" t="s">
        <v>1073</v>
      </c>
      <c r="C96" s="527" t="s">
        <v>1081</v>
      </c>
      <c r="D96" s="526" t="s">
        <v>1117</v>
      </c>
      <c r="E96" s="528">
        <v>10</v>
      </c>
      <c r="F96" s="528">
        <v>5117</v>
      </c>
      <c r="G96" s="529">
        <v>30</v>
      </c>
      <c r="H96" s="528">
        <v>5585</v>
      </c>
    </row>
    <row r="97" spans="2:8" ht="12" customHeight="1">
      <c r="B97" s="527" t="s">
        <v>1140</v>
      </c>
      <c r="C97" s="532" t="s">
        <v>1104</v>
      </c>
      <c r="D97" s="526" t="s">
        <v>1117</v>
      </c>
      <c r="E97" s="528">
        <v>10</v>
      </c>
      <c r="F97" s="528">
        <v>8181</v>
      </c>
      <c r="G97" s="529">
        <v>48</v>
      </c>
      <c r="H97" s="528">
        <v>8646</v>
      </c>
    </row>
    <row r="98" spans="2:8" ht="12" customHeight="1">
      <c r="B98" s="527" t="s">
        <v>1066</v>
      </c>
      <c r="C98" s="527" t="s">
        <v>1105</v>
      </c>
      <c r="D98" s="526" t="s">
        <v>1117</v>
      </c>
      <c r="E98" s="528">
        <v>10</v>
      </c>
      <c r="F98" s="528">
        <v>12301</v>
      </c>
      <c r="G98" s="529">
        <v>72</v>
      </c>
      <c r="H98" s="528">
        <v>13207</v>
      </c>
    </row>
    <row r="99" spans="2:8" ht="12" customHeight="1">
      <c r="B99" s="527"/>
      <c r="C99" s="527"/>
      <c r="D99" s="526"/>
      <c r="E99" s="528"/>
      <c r="F99" s="528"/>
      <c r="G99" s="529"/>
      <c r="H99" s="528"/>
    </row>
    <row r="100" spans="2:8" ht="12" customHeight="1">
      <c r="B100" s="527" t="s">
        <v>1221</v>
      </c>
      <c r="C100" s="527" t="s">
        <v>1089</v>
      </c>
      <c r="D100" s="526" t="s">
        <v>1093</v>
      </c>
      <c r="E100" s="528">
        <v>15</v>
      </c>
      <c r="F100" s="528">
        <v>7138</v>
      </c>
      <c r="G100" s="529">
        <v>42</v>
      </c>
      <c r="H100" s="528">
        <v>7714</v>
      </c>
    </row>
    <row r="101" spans="2:8" ht="12" customHeight="1">
      <c r="B101" s="527" t="s">
        <v>1316</v>
      </c>
      <c r="C101" s="527" t="s">
        <v>1083</v>
      </c>
      <c r="D101" s="526" t="s">
        <v>1093</v>
      </c>
      <c r="E101" s="528">
        <v>15</v>
      </c>
      <c r="F101" s="528">
        <v>8663</v>
      </c>
      <c r="G101" s="529">
        <v>51</v>
      </c>
      <c r="H101" s="528">
        <v>9428</v>
      </c>
    </row>
    <row r="102" spans="2:8" ht="12" customHeight="1">
      <c r="B102" s="527" t="s">
        <v>940</v>
      </c>
      <c r="C102" s="532" t="s">
        <v>1104</v>
      </c>
      <c r="D102" s="526" t="s">
        <v>1093</v>
      </c>
      <c r="E102" s="528">
        <v>15</v>
      </c>
      <c r="F102" s="528">
        <v>9683</v>
      </c>
      <c r="G102" s="529">
        <v>57</v>
      </c>
      <c r="H102" s="528">
        <v>10238</v>
      </c>
    </row>
    <row r="103" spans="2:8" ht="12" customHeight="1">
      <c r="B103" s="527" t="s">
        <v>1214</v>
      </c>
      <c r="C103" s="527" t="s">
        <v>1091</v>
      </c>
      <c r="D103" s="526" t="s">
        <v>1093</v>
      </c>
      <c r="E103" s="528">
        <v>15</v>
      </c>
      <c r="F103" s="528">
        <v>13198</v>
      </c>
      <c r="G103" s="529">
        <v>78</v>
      </c>
      <c r="H103" s="528">
        <v>14488</v>
      </c>
    </row>
    <row r="104" spans="2:8" ht="12" customHeight="1">
      <c r="B104" s="527" t="s">
        <v>977</v>
      </c>
      <c r="C104" s="527" t="s">
        <v>1084</v>
      </c>
      <c r="D104" s="526" t="s">
        <v>1093</v>
      </c>
      <c r="E104" s="528">
        <v>15</v>
      </c>
      <c r="F104" s="528">
        <v>13689</v>
      </c>
      <c r="G104" s="529">
        <v>81</v>
      </c>
      <c r="H104" s="528">
        <v>14856</v>
      </c>
    </row>
    <row r="105" spans="2:8" ht="12" customHeight="1">
      <c r="B105" s="527" t="s">
        <v>1216</v>
      </c>
      <c r="C105" s="527" t="s">
        <v>1102</v>
      </c>
      <c r="D105" s="526" t="s">
        <v>1096</v>
      </c>
      <c r="E105" s="528">
        <v>15</v>
      </c>
      <c r="F105" s="528">
        <v>3543</v>
      </c>
      <c r="G105" s="529">
        <v>21</v>
      </c>
      <c r="H105" s="528">
        <v>3828</v>
      </c>
    </row>
    <row r="106" spans="2:8" ht="12" customHeight="1">
      <c r="B106" s="527" t="s">
        <v>1213</v>
      </c>
      <c r="C106" s="527" t="s">
        <v>1081</v>
      </c>
      <c r="D106" s="526" t="s">
        <v>1096</v>
      </c>
      <c r="E106" s="528">
        <v>15</v>
      </c>
      <c r="F106" s="528">
        <v>4538</v>
      </c>
      <c r="G106" s="529">
        <v>27</v>
      </c>
      <c r="H106" s="528">
        <v>5039</v>
      </c>
    </row>
    <row r="107" spans="2:8" ht="12" customHeight="1">
      <c r="B107" s="527" t="s">
        <v>1125</v>
      </c>
      <c r="C107" s="527" t="s">
        <v>1094</v>
      </c>
      <c r="D107" s="526" t="s">
        <v>1096</v>
      </c>
      <c r="E107" s="528">
        <v>15</v>
      </c>
      <c r="F107" s="528">
        <v>6588</v>
      </c>
      <c r="G107" s="529">
        <v>39</v>
      </c>
      <c r="H107" s="528">
        <v>7218</v>
      </c>
    </row>
    <row r="108" spans="2:8" ht="12" customHeight="1">
      <c r="B108" s="527" t="s">
        <v>1191</v>
      </c>
      <c r="C108" s="527" t="s">
        <v>1095</v>
      </c>
      <c r="D108" s="526" t="s">
        <v>1096</v>
      </c>
      <c r="E108" s="528">
        <v>15</v>
      </c>
      <c r="F108" s="528">
        <v>8068</v>
      </c>
      <c r="G108" s="529">
        <v>48</v>
      </c>
      <c r="H108" s="528">
        <v>8980</v>
      </c>
    </row>
    <row r="109" spans="2:8" ht="12" customHeight="1">
      <c r="B109" s="527" t="s">
        <v>1184</v>
      </c>
      <c r="C109" s="527" t="s">
        <v>1097</v>
      </c>
      <c r="D109" s="526" t="s">
        <v>1096</v>
      </c>
      <c r="E109" s="528">
        <v>15</v>
      </c>
      <c r="F109" s="528">
        <v>14189</v>
      </c>
      <c r="G109" s="529">
        <v>84</v>
      </c>
      <c r="H109" s="528">
        <v>15611</v>
      </c>
    </row>
    <row r="110" spans="2:8" ht="12" customHeight="1">
      <c r="B110" s="527" t="s">
        <v>1187</v>
      </c>
      <c r="C110" s="527" t="s">
        <v>1092</v>
      </c>
      <c r="D110" s="526" t="s">
        <v>1106</v>
      </c>
      <c r="E110" s="528">
        <v>15</v>
      </c>
      <c r="F110" s="528">
        <v>5535</v>
      </c>
      <c r="G110" s="529">
        <v>33</v>
      </c>
      <c r="H110" s="528">
        <v>6141</v>
      </c>
    </row>
    <row r="111" spans="2:8" ht="12" customHeight="1">
      <c r="B111" s="527" t="s">
        <v>1193</v>
      </c>
      <c r="C111" s="527" t="s">
        <v>1094</v>
      </c>
      <c r="D111" s="526" t="s">
        <v>1103</v>
      </c>
      <c r="E111" s="528">
        <v>15</v>
      </c>
      <c r="F111" s="528">
        <v>2999</v>
      </c>
      <c r="G111" s="529">
        <v>18</v>
      </c>
      <c r="H111" s="528">
        <v>3359</v>
      </c>
    </row>
    <row r="112" spans="2:8" ht="12" customHeight="1">
      <c r="B112" s="527" t="s">
        <v>1189</v>
      </c>
      <c r="C112" s="527" t="s">
        <v>1092</v>
      </c>
      <c r="D112" s="526" t="s">
        <v>1103</v>
      </c>
      <c r="E112" s="528">
        <v>15</v>
      </c>
      <c r="F112" s="528">
        <v>4001</v>
      </c>
      <c r="G112" s="529">
        <v>24</v>
      </c>
      <c r="H112" s="528">
        <v>4481</v>
      </c>
    </row>
    <row r="113" spans="2:8" ht="12" customHeight="1">
      <c r="B113" s="527" t="s">
        <v>1131</v>
      </c>
      <c r="C113" s="527" t="s">
        <v>1084</v>
      </c>
      <c r="D113" s="526" t="s">
        <v>1103</v>
      </c>
      <c r="E113" s="528">
        <v>15</v>
      </c>
      <c r="F113" s="528">
        <v>8495</v>
      </c>
      <c r="G113" s="529">
        <v>51</v>
      </c>
      <c r="H113" s="528">
        <v>9584</v>
      </c>
    </row>
    <row r="114" spans="2:8" ht="12" customHeight="1">
      <c r="B114" s="527" t="s">
        <v>1183</v>
      </c>
      <c r="C114" s="532" t="s">
        <v>1111</v>
      </c>
      <c r="D114" s="526" t="s">
        <v>1103</v>
      </c>
      <c r="E114" s="528">
        <v>15</v>
      </c>
      <c r="F114" s="528">
        <v>9331</v>
      </c>
      <c r="G114" s="529">
        <v>56</v>
      </c>
      <c r="H114" s="528">
        <v>10226</v>
      </c>
    </row>
    <row r="115" spans="2:8" ht="12" customHeight="1">
      <c r="B115" s="527" t="s">
        <v>1071</v>
      </c>
      <c r="C115" s="527" t="s">
        <v>1080</v>
      </c>
      <c r="D115" s="526" t="s">
        <v>1103</v>
      </c>
      <c r="E115" s="528">
        <v>15</v>
      </c>
      <c r="F115" s="528">
        <v>11151</v>
      </c>
      <c r="G115" s="529">
        <v>67</v>
      </c>
      <c r="H115" s="528">
        <v>12519</v>
      </c>
    </row>
    <row r="116" spans="2:8" ht="12" customHeight="1">
      <c r="B116" s="527" t="s">
        <v>1126</v>
      </c>
      <c r="C116" s="527" t="s">
        <v>1097</v>
      </c>
      <c r="D116" s="526" t="s">
        <v>1305</v>
      </c>
      <c r="E116" s="528">
        <v>15</v>
      </c>
      <c r="F116" s="528">
        <v>6947</v>
      </c>
      <c r="G116" s="529">
        <v>42</v>
      </c>
      <c r="H116" s="528">
        <v>7856</v>
      </c>
    </row>
    <row r="117" spans="2:8" ht="12" customHeight="1">
      <c r="B117" s="527" t="s">
        <v>1206</v>
      </c>
      <c r="C117" s="532" t="s">
        <v>1110</v>
      </c>
      <c r="D117" s="526" t="s">
        <v>1305</v>
      </c>
      <c r="E117" s="528">
        <v>15</v>
      </c>
      <c r="F117" s="528">
        <v>10409</v>
      </c>
      <c r="G117" s="529">
        <v>63</v>
      </c>
      <c r="H117" s="528">
        <v>11738</v>
      </c>
    </row>
    <row r="118" spans="2:8" ht="12" customHeight="1">
      <c r="B118" s="527" t="s">
        <v>964</v>
      </c>
      <c r="C118" s="532" t="s">
        <v>1100</v>
      </c>
      <c r="D118" s="526" t="s">
        <v>1305</v>
      </c>
      <c r="E118" s="528">
        <v>15</v>
      </c>
      <c r="F118" s="528">
        <v>13900</v>
      </c>
      <c r="G118" s="529">
        <v>84</v>
      </c>
      <c r="H118" s="528">
        <v>15706</v>
      </c>
    </row>
    <row r="119" spans="2:8" ht="12" customHeight="1">
      <c r="B119" s="527" t="s">
        <v>1136</v>
      </c>
      <c r="C119" s="527" t="s">
        <v>1095</v>
      </c>
      <c r="D119" s="526" t="s">
        <v>1120</v>
      </c>
      <c r="E119" s="528">
        <v>15</v>
      </c>
      <c r="F119" s="528">
        <v>5927</v>
      </c>
      <c r="G119" s="529">
        <v>36</v>
      </c>
      <c r="H119" s="528">
        <v>6272</v>
      </c>
    </row>
    <row r="120" spans="2:8" ht="12" customHeight="1">
      <c r="B120" s="527" t="s">
        <v>1129</v>
      </c>
      <c r="C120" s="527" t="s">
        <v>1089</v>
      </c>
      <c r="D120" s="526" t="s">
        <v>1120</v>
      </c>
      <c r="E120" s="528">
        <v>15</v>
      </c>
      <c r="F120" s="528">
        <v>10391</v>
      </c>
      <c r="G120" s="529">
        <v>63</v>
      </c>
      <c r="H120" s="528">
        <v>11564</v>
      </c>
    </row>
    <row r="121" spans="2:8" ht="12" customHeight="1">
      <c r="B121" s="527" t="s">
        <v>1123</v>
      </c>
      <c r="C121" s="527" t="s">
        <v>1095</v>
      </c>
      <c r="D121" s="526" t="s">
        <v>1099</v>
      </c>
      <c r="E121" s="528">
        <v>15</v>
      </c>
      <c r="F121" s="528">
        <v>5856</v>
      </c>
      <c r="G121" s="529">
        <v>36</v>
      </c>
      <c r="H121" s="528">
        <v>6501</v>
      </c>
    </row>
    <row r="122" spans="2:8" ht="12" customHeight="1">
      <c r="B122" s="527" t="s">
        <v>1192</v>
      </c>
      <c r="C122" s="527" t="s">
        <v>1095</v>
      </c>
      <c r="D122" s="526" t="s">
        <v>1099</v>
      </c>
      <c r="E122" s="528">
        <v>15</v>
      </c>
      <c r="F122" s="528">
        <v>6353</v>
      </c>
      <c r="G122" s="529">
        <v>39</v>
      </c>
      <c r="H122" s="528">
        <v>7082</v>
      </c>
    </row>
    <row r="123" spans="2:8" ht="12" customHeight="1">
      <c r="B123" s="527" t="s">
        <v>1194</v>
      </c>
      <c r="C123" s="527" t="s">
        <v>1094</v>
      </c>
      <c r="D123" s="526" t="s">
        <v>1400</v>
      </c>
      <c r="E123" s="528">
        <v>15</v>
      </c>
      <c r="F123" s="528">
        <v>4850</v>
      </c>
      <c r="G123" s="529">
        <v>30</v>
      </c>
      <c r="H123" s="528">
        <v>5519</v>
      </c>
    </row>
    <row r="124" spans="2:8" ht="12" customHeight="1">
      <c r="B124" s="527" t="s">
        <v>1199</v>
      </c>
      <c r="C124" s="527" t="s">
        <v>1082</v>
      </c>
      <c r="D124" s="526" t="s">
        <v>1400</v>
      </c>
      <c r="E124" s="528">
        <v>15</v>
      </c>
      <c r="F124" s="528">
        <v>4850</v>
      </c>
      <c r="G124" s="529">
        <v>30</v>
      </c>
      <c r="H124" s="528">
        <v>5528</v>
      </c>
    </row>
    <row r="125" spans="2:8" ht="12" customHeight="1">
      <c r="B125" s="527" t="s">
        <v>1202</v>
      </c>
      <c r="C125" s="532" t="s">
        <v>1100</v>
      </c>
      <c r="D125" s="526" t="s">
        <v>1165</v>
      </c>
      <c r="E125" s="528">
        <v>15</v>
      </c>
      <c r="F125" s="528">
        <v>2887</v>
      </c>
      <c r="G125" s="529">
        <v>18</v>
      </c>
      <c r="H125" s="528">
        <v>3304</v>
      </c>
    </row>
    <row r="126" spans="2:8" ht="12" customHeight="1">
      <c r="B126" s="527"/>
      <c r="C126" s="532"/>
      <c r="D126" s="526"/>
      <c r="E126" s="528"/>
      <c r="F126" s="528"/>
      <c r="G126" s="529"/>
      <c r="H126" s="528"/>
    </row>
    <row r="127" spans="2:8" ht="12" customHeight="1">
      <c r="B127" s="527" t="s">
        <v>1069</v>
      </c>
      <c r="C127" s="527" t="s">
        <v>1094</v>
      </c>
      <c r="D127" s="526" t="s">
        <v>1119</v>
      </c>
      <c r="E127" s="528">
        <v>20</v>
      </c>
      <c r="F127" s="528">
        <v>7158</v>
      </c>
      <c r="G127" s="529">
        <v>45</v>
      </c>
      <c r="H127" s="528">
        <v>8151</v>
      </c>
    </row>
    <row r="128" spans="2:8" ht="12" customHeight="1">
      <c r="B128" s="527" t="s">
        <v>1223</v>
      </c>
      <c r="C128" s="527" t="s">
        <v>1084</v>
      </c>
      <c r="D128" s="526" t="s">
        <v>1119</v>
      </c>
      <c r="E128" s="528">
        <v>20</v>
      </c>
      <c r="F128" s="528">
        <v>8117</v>
      </c>
      <c r="G128" s="529">
        <v>51</v>
      </c>
      <c r="H128" s="528">
        <v>9317</v>
      </c>
    </row>
    <row r="129" spans="2:8" ht="12" customHeight="1">
      <c r="B129" s="527" t="s">
        <v>1311</v>
      </c>
      <c r="C129" s="527" t="s">
        <v>1088</v>
      </c>
      <c r="D129" s="526" t="s">
        <v>1119</v>
      </c>
      <c r="E129" s="528">
        <v>20</v>
      </c>
      <c r="F129" s="528">
        <v>8606</v>
      </c>
      <c r="G129" s="529">
        <v>54</v>
      </c>
      <c r="H129" s="528">
        <v>9875</v>
      </c>
    </row>
    <row r="130" spans="2:8" ht="12" customHeight="1">
      <c r="B130" s="527" t="s">
        <v>1209</v>
      </c>
      <c r="C130" s="527" t="s">
        <v>1083</v>
      </c>
      <c r="D130" s="526" t="s">
        <v>1119</v>
      </c>
      <c r="E130" s="528">
        <v>20</v>
      </c>
      <c r="F130" s="528">
        <v>11953</v>
      </c>
      <c r="G130" s="529">
        <v>75</v>
      </c>
      <c r="H130" s="528">
        <v>13585</v>
      </c>
    </row>
    <row r="131" spans="2:8" ht="12" customHeight="1">
      <c r="B131" s="527" t="s">
        <v>1212</v>
      </c>
      <c r="C131" s="527" t="s">
        <v>1081</v>
      </c>
      <c r="D131" s="526" t="s">
        <v>1166</v>
      </c>
      <c r="E131" s="528">
        <v>20</v>
      </c>
      <c r="F131" s="528">
        <v>2853</v>
      </c>
      <c r="G131" s="529">
        <v>18</v>
      </c>
      <c r="H131" s="528">
        <v>3174</v>
      </c>
    </row>
    <row r="132" spans="2:8" ht="12" customHeight="1">
      <c r="B132" s="527" t="s">
        <v>1201</v>
      </c>
      <c r="C132" s="532" t="s">
        <v>1100</v>
      </c>
      <c r="D132" s="526" t="s">
        <v>1166</v>
      </c>
      <c r="E132" s="528">
        <v>20</v>
      </c>
      <c r="F132" s="528">
        <v>7144</v>
      </c>
      <c r="G132" s="529">
        <v>45</v>
      </c>
      <c r="H132" s="528">
        <v>8179</v>
      </c>
    </row>
    <row r="133" spans="2:8" ht="12" customHeight="1">
      <c r="B133" s="527" t="s">
        <v>1307</v>
      </c>
      <c r="C133" s="527" t="s">
        <v>1081</v>
      </c>
      <c r="D133" s="526" t="s">
        <v>1366</v>
      </c>
      <c r="E133" s="528">
        <v>20</v>
      </c>
      <c r="F133" s="528">
        <v>3775</v>
      </c>
      <c r="G133" s="529">
        <v>24</v>
      </c>
      <c r="H133" s="528">
        <v>4336</v>
      </c>
    </row>
    <row r="134" spans="2:8" ht="12" customHeight="1">
      <c r="B134" s="527" t="s">
        <v>1190</v>
      </c>
      <c r="C134" s="527" t="s">
        <v>1095</v>
      </c>
      <c r="D134" s="526" t="s">
        <v>1366</v>
      </c>
      <c r="E134" s="528">
        <v>20</v>
      </c>
      <c r="F134" s="528">
        <v>7101</v>
      </c>
      <c r="G134" s="529">
        <v>45</v>
      </c>
      <c r="H134" s="528">
        <v>8079</v>
      </c>
    </row>
    <row r="135" spans="2:8" ht="12" customHeight="1">
      <c r="B135" s="527" t="s">
        <v>1218</v>
      </c>
      <c r="C135" s="527" t="s">
        <v>1102</v>
      </c>
      <c r="D135" s="526" t="s">
        <v>1108</v>
      </c>
      <c r="E135" s="528">
        <v>20</v>
      </c>
      <c r="F135" s="528">
        <v>3279</v>
      </c>
      <c r="G135" s="529">
        <v>21</v>
      </c>
      <c r="H135" s="528">
        <v>3705</v>
      </c>
    </row>
    <row r="136" spans="2:8" ht="12" customHeight="1">
      <c r="B136" s="527" t="s">
        <v>1121</v>
      </c>
      <c r="C136" s="527" t="s">
        <v>1090</v>
      </c>
      <c r="D136" s="526" t="s">
        <v>1108</v>
      </c>
      <c r="E136" s="528">
        <v>20</v>
      </c>
      <c r="F136" s="528">
        <v>7965</v>
      </c>
      <c r="G136" s="529">
        <v>51</v>
      </c>
      <c r="H136" s="528">
        <v>9048</v>
      </c>
    </row>
    <row r="137" spans="2:8" ht="12" customHeight="1">
      <c r="B137" s="527" t="s">
        <v>1380</v>
      </c>
      <c r="C137" s="527" t="s">
        <v>1105</v>
      </c>
      <c r="D137" s="526" t="s">
        <v>1323</v>
      </c>
      <c r="E137" s="528">
        <v>20</v>
      </c>
      <c r="F137" s="528">
        <v>2338</v>
      </c>
      <c r="G137" s="529">
        <v>15</v>
      </c>
      <c r="H137" s="528">
        <v>2668</v>
      </c>
    </row>
    <row r="138" spans="2:8" ht="12" customHeight="1">
      <c r="B138" s="527" t="s">
        <v>1186</v>
      </c>
      <c r="C138" s="527" t="s">
        <v>1092</v>
      </c>
      <c r="D138" s="526" t="s">
        <v>1309</v>
      </c>
      <c r="E138" s="528">
        <v>20</v>
      </c>
      <c r="F138" s="528">
        <v>2764</v>
      </c>
      <c r="G138" s="529">
        <v>18</v>
      </c>
      <c r="H138" s="528">
        <v>3187</v>
      </c>
    </row>
    <row r="139" spans="2:8" ht="12" customHeight="1">
      <c r="B139" s="527" t="s">
        <v>1200</v>
      </c>
      <c r="C139" s="527" t="s">
        <v>1082</v>
      </c>
      <c r="D139" s="526" t="s">
        <v>1167</v>
      </c>
      <c r="E139" s="528">
        <v>20</v>
      </c>
      <c r="F139" s="528">
        <v>5959</v>
      </c>
      <c r="G139" s="529">
        <v>39</v>
      </c>
      <c r="H139" s="528">
        <v>6850</v>
      </c>
    </row>
    <row r="140" spans="2:8" ht="12" customHeight="1">
      <c r="B140" s="527" t="s">
        <v>1210</v>
      </c>
      <c r="C140" s="527" t="s">
        <v>1083</v>
      </c>
      <c r="D140" s="526" t="s">
        <v>1512</v>
      </c>
      <c r="E140" s="528">
        <v>20</v>
      </c>
      <c r="F140" s="528">
        <v>4666</v>
      </c>
      <c r="G140" s="529">
        <v>31</v>
      </c>
      <c r="H140" s="528">
        <v>5414</v>
      </c>
    </row>
    <row r="141" spans="2:8" ht="12" customHeight="1">
      <c r="B141" s="527" t="s">
        <v>973</v>
      </c>
      <c r="C141" s="527" t="s">
        <v>1082</v>
      </c>
      <c r="D141" s="526" t="s">
        <v>1512</v>
      </c>
      <c r="E141" s="528">
        <v>20</v>
      </c>
      <c r="F141" s="528">
        <v>10367</v>
      </c>
      <c r="G141" s="529">
        <v>69</v>
      </c>
      <c r="H141" s="528">
        <v>12050</v>
      </c>
    </row>
    <row r="142" spans="2:8" ht="12" customHeight="1">
      <c r="B142" s="527" t="s">
        <v>1188</v>
      </c>
      <c r="C142" s="527" t="s">
        <v>1092</v>
      </c>
      <c r="D142" s="526" t="s">
        <v>1386</v>
      </c>
      <c r="E142" s="528">
        <v>20</v>
      </c>
      <c r="F142" s="528">
        <v>2690</v>
      </c>
      <c r="G142" s="529">
        <v>18</v>
      </c>
      <c r="H142" s="528">
        <v>3122</v>
      </c>
    </row>
    <row r="143" spans="2:8" ht="12" customHeight="1">
      <c r="B143" s="527" t="s">
        <v>1205</v>
      </c>
      <c r="C143" s="532" t="s">
        <v>1110</v>
      </c>
      <c r="D143" s="526" t="s">
        <v>1377</v>
      </c>
      <c r="E143" s="528">
        <v>20</v>
      </c>
      <c r="F143" s="528">
        <v>2233</v>
      </c>
      <c r="G143" s="529">
        <v>15</v>
      </c>
      <c r="H143" s="528">
        <v>2578</v>
      </c>
    </row>
    <row r="144" spans="2:8" ht="12" customHeight="1">
      <c r="B144" s="527" t="s">
        <v>1294</v>
      </c>
      <c r="C144" s="527" t="s">
        <v>1086</v>
      </c>
      <c r="D144" s="526" t="s">
        <v>1377</v>
      </c>
      <c r="E144" s="528">
        <v>20</v>
      </c>
      <c r="F144" s="528">
        <v>3562</v>
      </c>
      <c r="G144" s="529">
        <v>24</v>
      </c>
      <c r="H144" s="528">
        <v>4141</v>
      </c>
    </row>
    <row r="145" spans="2:8" ht="12" customHeight="1">
      <c r="B145" s="527" t="s">
        <v>1217</v>
      </c>
      <c r="C145" s="527" t="s">
        <v>1102</v>
      </c>
      <c r="D145" s="526" t="s">
        <v>1377</v>
      </c>
      <c r="E145" s="528">
        <v>20</v>
      </c>
      <c r="F145" s="528">
        <v>4451</v>
      </c>
      <c r="G145" s="529">
        <v>30</v>
      </c>
      <c r="H145" s="528">
        <v>5183</v>
      </c>
    </row>
    <row r="146" spans="2:8" ht="12" customHeight="1">
      <c r="B146" s="527" t="s">
        <v>1204</v>
      </c>
      <c r="C146" s="532" t="s">
        <v>1110</v>
      </c>
      <c r="D146" s="526" t="s">
        <v>1447</v>
      </c>
      <c r="E146" s="528">
        <v>20</v>
      </c>
      <c r="F146" s="528">
        <v>2183</v>
      </c>
      <c r="G146" s="529">
        <v>15</v>
      </c>
      <c r="H146" s="528">
        <v>2513</v>
      </c>
    </row>
    <row r="147" spans="2:8" ht="12" customHeight="1">
      <c r="B147" s="527" t="s">
        <v>1122</v>
      </c>
      <c r="C147" s="532" t="s">
        <v>1110</v>
      </c>
      <c r="D147" s="526" t="s">
        <v>1447</v>
      </c>
      <c r="E147" s="528">
        <v>20</v>
      </c>
      <c r="F147" s="528">
        <v>6108</v>
      </c>
      <c r="G147" s="529">
        <v>42</v>
      </c>
      <c r="H147" s="528">
        <v>7143</v>
      </c>
    </row>
    <row r="148" spans="2:8" ht="12" customHeight="1">
      <c r="B148" s="527" t="s">
        <v>970</v>
      </c>
      <c r="C148" s="527" t="s">
        <v>1083</v>
      </c>
      <c r="D148" s="526" t="s">
        <v>1168</v>
      </c>
      <c r="E148" s="528">
        <v>20</v>
      </c>
      <c r="F148" s="528">
        <v>8200</v>
      </c>
      <c r="G148" s="529">
        <v>57</v>
      </c>
      <c r="H148" s="528">
        <v>9403</v>
      </c>
    </row>
    <row r="149" spans="2:8" ht="12" customHeight="1">
      <c r="B149" s="527" t="s">
        <v>1130</v>
      </c>
      <c r="C149" s="527" t="s">
        <v>1080</v>
      </c>
      <c r="D149" s="526" t="s">
        <v>1478</v>
      </c>
      <c r="E149" s="528">
        <v>20</v>
      </c>
      <c r="F149" s="528">
        <v>6290</v>
      </c>
      <c r="G149" s="529">
        <v>44</v>
      </c>
      <c r="H149" s="528">
        <v>7360</v>
      </c>
    </row>
    <row r="150" spans="2:8" ht="12" customHeight="1">
      <c r="B150" s="527" t="s">
        <v>1215</v>
      </c>
      <c r="C150" s="527" t="s">
        <v>1102</v>
      </c>
      <c r="D150" s="526" t="s">
        <v>1435</v>
      </c>
      <c r="E150" s="528">
        <v>20</v>
      </c>
      <c r="F150" s="528">
        <v>2507</v>
      </c>
      <c r="G150" s="529">
        <v>18</v>
      </c>
      <c r="H150" s="528">
        <v>2942</v>
      </c>
    </row>
    <row r="151" spans="2:8" ht="12" customHeight="1">
      <c r="B151" s="527" t="s">
        <v>1211</v>
      </c>
      <c r="C151" s="527" t="s">
        <v>1083</v>
      </c>
      <c r="D151" s="526" t="s">
        <v>1449</v>
      </c>
      <c r="E151" s="528">
        <v>20</v>
      </c>
      <c r="F151" s="528">
        <v>3401</v>
      </c>
      <c r="G151" s="529">
        <v>26</v>
      </c>
      <c r="H151" s="528">
        <v>4036</v>
      </c>
    </row>
    <row r="152" spans="2:8" ht="12" customHeight="1">
      <c r="B152" s="527" t="s">
        <v>1132</v>
      </c>
      <c r="C152" s="527" t="s">
        <v>1083</v>
      </c>
      <c r="D152" s="526" t="s">
        <v>1395</v>
      </c>
      <c r="E152" s="528">
        <v>20</v>
      </c>
      <c r="F152" s="528">
        <v>5077</v>
      </c>
      <c r="G152" s="529">
        <v>42</v>
      </c>
      <c r="H152" s="528">
        <v>6112</v>
      </c>
    </row>
    <row r="153" ht="12" customHeight="1">
      <c r="C153" s="532"/>
    </row>
    <row r="154" ht="12" customHeight="1">
      <c r="E154" s="532"/>
    </row>
    <row r="155" spans="2:10" ht="12" customHeight="1">
      <c r="B155" s="720" t="s">
        <v>1524</v>
      </c>
      <c r="E155" s="720"/>
      <c r="F155" s="720"/>
      <c r="G155" s="720"/>
      <c r="H155" s="720"/>
      <c r="I155" s="720"/>
      <c r="J155" s="720"/>
    </row>
    <row r="156" ht="12" customHeight="1"/>
    <row r="157" ht="12" customHeight="1"/>
    <row r="158" spans="2:10" ht="12" customHeight="1">
      <c r="B158" s="720"/>
      <c r="D158" s="720" t="s">
        <v>1482</v>
      </c>
      <c r="E158" s="720"/>
      <c r="F158" s="720"/>
      <c r="G158" s="720"/>
      <c r="H158" s="720"/>
      <c r="I158" s="720"/>
      <c r="J158" s="720"/>
    </row>
    <row r="159" ht="12" customHeight="1"/>
    <row r="160" spans="2:8" ht="12" customHeight="1">
      <c r="B160" s="527" t="s">
        <v>1154</v>
      </c>
      <c r="C160" s="532" t="s">
        <v>1107</v>
      </c>
      <c r="D160" s="526" t="s">
        <v>1291</v>
      </c>
      <c r="E160" s="528">
        <v>0</v>
      </c>
      <c r="F160" s="528">
        <v>10322</v>
      </c>
      <c r="G160" s="529">
        <v>54</v>
      </c>
      <c r="H160" s="528">
        <v>10511</v>
      </c>
    </row>
    <row r="161" spans="2:8" ht="12" customHeight="1">
      <c r="B161" s="527"/>
      <c r="C161" s="532"/>
      <c r="D161" s="526"/>
      <c r="E161" s="528"/>
      <c r="F161" s="528"/>
      <c r="G161" s="529"/>
      <c r="H161" s="528"/>
    </row>
    <row r="162" spans="2:8" ht="12" customHeight="1">
      <c r="B162" s="527" t="s">
        <v>1257</v>
      </c>
      <c r="C162" s="532" t="s">
        <v>1113</v>
      </c>
      <c r="D162" s="526" t="s">
        <v>1362</v>
      </c>
      <c r="E162" s="528">
        <v>5</v>
      </c>
      <c r="F162" s="528">
        <v>5998</v>
      </c>
      <c r="G162" s="529">
        <v>33</v>
      </c>
      <c r="H162" s="528">
        <v>6136</v>
      </c>
    </row>
    <row r="163" spans="2:8" ht="12" customHeight="1">
      <c r="B163" s="527" t="s">
        <v>1070</v>
      </c>
      <c r="C163" s="532" t="s">
        <v>1107</v>
      </c>
      <c r="D163" s="526" t="s">
        <v>1362</v>
      </c>
      <c r="E163" s="528">
        <v>5</v>
      </c>
      <c r="F163" s="528">
        <v>7607</v>
      </c>
      <c r="G163" s="529">
        <v>42</v>
      </c>
      <c r="H163" s="528">
        <v>7964</v>
      </c>
    </row>
    <row r="164" spans="2:8" ht="12" customHeight="1">
      <c r="B164" s="527"/>
      <c r="C164" s="532"/>
      <c r="D164" s="526"/>
      <c r="E164" s="528"/>
      <c r="F164" s="528"/>
      <c r="G164" s="529"/>
      <c r="H164" s="528"/>
    </row>
    <row r="165" spans="2:8" ht="12" customHeight="1">
      <c r="B165" s="527" t="s">
        <v>939</v>
      </c>
      <c r="C165" s="532" t="s">
        <v>1113</v>
      </c>
      <c r="D165" s="526" t="s">
        <v>1163</v>
      </c>
      <c r="E165" s="528">
        <v>10</v>
      </c>
      <c r="F165" s="528">
        <v>9150</v>
      </c>
      <c r="G165" s="529">
        <v>51</v>
      </c>
      <c r="H165" s="528">
        <v>9684</v>
      </c>
    </row>
    <row r="166" spans="2:8" ht="12" customHeight="1">
      <c r="B166" s="527" t="s">
        <v>1263</v>
      </c>
      <c r="C166" s="527" t="s">
        <v>1089</v>
      </c>
      <c r="D166" s="526" t="s">
        <v>1164</v>
      </c>
      <c r="E166" s="528">
        <v>10</v>
      </c>
      <c r="F166" s="528">
        <v>5261</v>
      </c>
      <c r="G166" s="529">
        <v>30</v>
      </c>
      <c r="H166" s="528">
        <v>5684</v>
      </c>
    </row>
    <row r="167" spans="2:8" ht="12" customHeight="1">
      <c r="B167" s="527" t="s">
        <v>1149</v>
      </c>
      <c r="C167" s="527" t="s">
        <v>1081</v>
      </c>
      <c r="D167" s="526" t="s">
        <v>1164</v>
      </c>
      <c r="E167" s="528">
        <v>10</v>
      </c>
      <c r="F167" s="528">
        <v>6853</v>
      </c>
      <c r="G167" s="529">
        <v>39</v>
      </c>
      <c r="H167" s="528">
        <v>7198</v>
      </c>
    </row>
    <row r="168" spans="2:8" ht="12" customHeight="1">
      <c r="B168" s="527"/>
      <c r="C168" s="527"/>
      <c r="D168" s="526"/>
      <c r="E168" s="528"/>
      <c r="F168" s="528"/>
      <c r="G168" s="529"/>
      <c r="H168" s="528"/>
    </row>
    <row r="169" spans="2:8" ht="12" customHeight="1">
      <c r="B169" s="527" t="s">
        <v>1251</v>
      </c>
      <c r="C169" s="527" t="s">
        <v>1095</v>
      </c>
      <c r="D169" s="526" t="s">
        <v>1096</v>
      </c>
      <c r="E169" s="528">
        <v>15</v>
      </c>
      <c r="F169" s="528">
        <v>4546</v>
      </c>
      <c r="G169" s="529">
        <v>27</v>
      </c>
      <c r="H169" s="528">
        <v>4993</v>
      </c>
    </row>
    <row r="170" spans="2:8" ht="12" customHeight="1">
      <c r="B170" s="527" t="s">
        <v>1153</v>
      </c>
      <c r="C170" s="532" t="s">
        <v>1107</v>
      </c>
      <c r="D170" s="526" t="s">
        <v>1096</v>
      </c>
      <c r="E170" s="528">
        <v>15</v>
      </c>
      <c r="F170" s="528">
        <v>5050</v>
      </c>
      <c r="G170" s="529">
        <v>30</v>
      </c>
      <c r="H170" s="528">
        <v>5677</v>
      </c>
    </row>
    <row r="171" spans="2:8" ht="12" customHeight="1">
      <c r="B171" s="527" t="s">
        <v>1264</v>
      </c>
      <c r="C171" s="527" t="s">
        <v>1105</v>
      </c>
      <c r="D171" s="526" t="s">
        <v>1096</v>
      </c>
      <c r="E171" s="528">
        <v>15</v>
      </c>
      <c r="F171" s="528">
        <v>7597</v>
      </c>
      <c r="G171" s="529">
        <v>45</v>
      </c>
      <c r="H171" s="528">
        <v>8299</v>
      </c>
    </row>
    <row r="172" spans="2:8" ht="12" customHeight="1">
      <c r="B172" s="527" t="s">
        <v>1248</v>
      </c>
      <c r="C172" s="532" t="s">
        <v>1104</v>
      </c>
      <c r="D172" s="526" t="s">
        <v>1096</v>
      </c>
      <c r="E172" s="528">
        <v>15</v>
      </c>
      <c r="F172" s="528">
        <v>12643</v>
      </c>
      <c r="G172" s="529">
        <v>75</v>
      </c>
      <c r="H172" s="528">
        <v>13897</v>
      </c>
    </row>
    <row r="173" spans="2:8" ht="12" customHeight="1">
      <c r="B173" s="527" t="s">
        <v>1252</v>
      </c>
      <c r="C173" s="527" t="s">
        <v>1095</v>
      </c>
      <c r="D173" s="526" t="s">
        <v>1305</v>
      </c>
      <c r="E173" s="528">
        <v>15</v>
      </c>
      <c r="F173" s="528">
        <v>6948</v>
      </c>
      <c r="G173" s="529">
        <v>42</v>
      </c>
      <c r="H173" s="528">
        <v>7650</v>
      </c>
    </row>
    <row r="174" spans="2:8" ht="12" customHeight="1">
      <c r="B174" s="527" t="s">
        <v>1296</v>
      </c>
      <c r="C174" s="527" t="s">
        <v>1114</v>
      </c>
      <c r="D174" s="526" t="s">
        <v>1120</v>
      </c>
      <c r="E174" s="528">
        <v>15</v>
      </c>
      <c r="F174" s="528">
        <v>5926</v>
      </c>
      <c r="G174" s="529">
        <v>36</v>
      </c>
      <c r="H174" s="528">
        <v>6748</v>
      </c>
    </row>
    <row r="175" spans="2:8" ht="12" customHeight="1">
      <c r="B175" s="527" t="s">
        <v>1253</v>
      </c>
      <c r="C175" s="527" t="s">
        <v>1094</v>
      </c>
      <c r="D175" s="526" t="s">
        <v>1098</v>
      </c>
      <c r="E175" s="528">
        <v>15</v>
      </c>
      <c r="F175" s="528">
        <v>5877</v>
      </c>
      <c r="G175" s="529">
        <v>36</v>
      </c>
      <c r="H175" s="528">
        <v>6645</v>
      </c>
    </row>
    <row r="176" spans="2:8" ht="12" customHeight="1">
      <c r="B176" s="527" t="s">
        <v>980</v>
      </c>
      <c r="C176" s="532" t="s">
        <v>1111</v>
      </c>
      <c r="D176" s="526" t="s">
        <v>1099</v>
      </c>
      <c r="E176" s="528">
        <v>15</v>
      </c>
      <c r="F176" s="528">
        <v>8266</v>
      </c>
      <c r="G176" s="529">
        <v>51</v>
      </c>
      <c r="H176" s="528">
        <v>9301</v>
      </c>
    </row>
    <row r="177" spans="2:8" ht="12" customHeight="1">
      <c r="B177" s="527" t="s">
        <v>1313</v>
      </c>
      <c r="C177" s="527" t="s">
        <v>1092</v>
      </c>
      <c r="D177" s="526" t="s">
        <v>1400</v>
      </c>
      <c r="E177" s="528">
        <v>15</v>
      </c>
      <c r="F177" s="528">
        <v>1939</v>
      </c>
      <c r="G177" s="529">
        <v>12</v>
      </c>
      <c r="H177" s="528">
        <v>2224</v>
      </c>
    </row>
    <row r="178" spans="2:8" ht="12" customHeight="1">
      <c r="B178" s="527" t="s">
        <v>1254</v>
      </c>
      <c r="C178" s="532" t="s">
        <v>1107</v>
      </c>
      <c r="D178" s="526" t="s">
        <v>1400</v>
      </c>
      <c r="E178" s="528">
        <v>15</v>
      </c>
      <c r="F178" s="528">
        <v>4850</v>
      </c>
      <c r="G178" s="529">
        <v>30</v>
      </c>
      <c r="H178" s="528">
        <v>5480</v>
      </c>
    </row>
    <row r="179" spans="2:8" ht="12" customHeight="1">
      <c r="B179" s="527" t="s">
        <v>1151</v>
      </c>
      <c r="C179" s="527" t="s">
        <v>1088</v>
      </c>
      <c r="D179" s="526" t="s">
        <v>1400</v>
      </c>
      <c r="E179" s="528">
        <v>15</v>
      </c>
      <c r="F179" s="528">
        <v>4855</v>
      </c>
      <c r="G179" s="529">
        <v>30</v>
      </c>
      <c r="H179" s="528">
        <v>5527</v>
      </c>
    </row>
    <row r="180" spans="2:8" ht="12" customHeight="1">
      <c r="B180" s="527" t="s">
        <v>1256</v>
      </c>
      <c r="C180" s="527" t="s">
        <v>1112</v>
      </c>
      <c r="D180" s="526" t="s">
        <v>1400</v>
      </c>
      <c r="E180" s="528">
        <v>15</v>
      </c>
      <c r="F180" s="528">
        <v>5816</v>
      </c>
      <c r="G180" s="529">
        <v>36</v>
      </c>
      <c r="H180" s="528">
        <v>6608</v>
      </c>
    </row>
    <row r="181" spans="2:8" ht="12" customHeight="1">
      <c r="B181" s="527"/>
      <c r="C181" s="527"/>
      <c r="D181" s="526"/>
      <c r="E181" s="528"/>
      <c r="F181" s="528"/>
      <c r="G181" s="529"/>
      <c r="H181" s="528"/>
    </row>
    <row r="182" spans="2:8" ht="12" customHeight="1">
      <c r="B182" s="527" t="s">
        <v>1170</v>
      </c>
      <c r="C182" s="527" t="s">
        <v>1088</v>
      </c>
      <c r="D182" s="526" t="s">
        <v>1166</v>
      </c>
      <c r="E182" s="528">
        <v>20</v>
      </c>
      <c r="F182" s="528">
        <v>6674</v>
      </c>
      <c r="G182" s="529">
        <v>42</v>
      </c>
      <c r="H182" s="528">
        <v>7586</v>
      </c>
    </row>
    <row r="183" spans="2:8" ht="12" customHeight="1">
      <c r="B183" s="527" t="s">
        <v>1150</v>
      </c>
      <c r="C183" s="527" t="s">
        <v>1094</v>
      </c>
      <c r="D183" s="526" t="s">
        <v>1387</v>
      </c>
      <c r="E183" s="528">
        <v>20</v>
      </c>
      <c r="F183" s="528">
        <v>8809</v>
      </c>
      <c r="G183" s="529">
        <v>57</v>
      </c>
      <c r="H183" s="528">
        <v>10282</v>
      </c>
    </row>
    <row r="184" spans="2:8" ht="12" customHeight="1">
      <c r="B184" s="527" t="s">
        <v>1250</v>
      </c>
      <c r="C184" s="527" t="s">
        <v>1095</v>
      </c>
      <c r="D184" s="526" t="s">
        <v>1109</v>
      </c>
      <c r="E184" s="528">
        <v>20</v>
      </c>
      <c r="F184" s="528">
        <v>2267</v>
      </c>
      <c r="G184" s="529">
        <v>15</v>
      </c>
      <c r="H184" s="528">
        <v>2672</v>
      </c>
    </row>
    <row r="185" spans="2:8" ht="12" customHeight="1">
      <c r="B185" s="527" t="s">
        <v>1258</v>
      </c>
      <c r="C185" s="527" t="s">
        <v>1090</v>
      </c>
      <c r="D185" s="526" t="s">
        <v>1290</v>
      </c>
      <c r="E185" s="528">
        <v>20</v>
      </c>
      <c r="F185" s="528">
        <v>7539</v>
      </c>
      <c r="G185" s="529">
        <v>51</v>
      </c>
      <c r="H185" s="528">
        <v>9021</v>
      </c>
    </row>
    <row r="186" spans="2:8" ht="12" customHeight="1">
      <c r="B186" s="527" t="s">
        <v>1255</v>
      </c>
      <c r="C186" s="532" t="s">
        <v>1110</v>
      </c>
      <c r="D186" s="526" t="s">
        <v>1447</v>
      </c>
      <c r="E186" s="528">
        <v>20</v>
      </c>
      <c r="F186" s="528">
        <v>4352</v>
      </c>
      <c r="G186" s="529">
        <v>30</v>
      </c>
      <c r="H186" s="528">
        <v>5297</v>
      </c>
    </row>
    <row r="187" spans="2:8" ht="12" customHeight="1">
      <c r="B187" s="527" t="s">
        <v>1259</v>
      </c>
      <c r="C187" s="527" t="s">
        <v>1090</v>
      </c>
      <c r="D187" s="526" t="s">
        <v>1447</v>
      </c>
      <c r="E187" s="528">
        <v>20</v>
      </c>
      <c r="F187" s="528">
        <v>6121</v>
      </c>
      <c r="G187" s="529">
        <v>42</v>
      </c>
      <c r="H187" s="528">
        <v>7336</v>
      </c>
    </row>
    <row r="188" spans="2:8" ht="12" customHeight="1">
      <c r="B188" s="527" t="s">
        <v>1152</v>
      </c>
      <c r="C188" s="527" t="s">
        <v>1084</v>
      </c>
      <c r="D188" s="526" t="s">
        <v>1447</v>
      </c>
      <c r="E188" s="528">
        <v>20</v>
      </c>
      <c r="F188" s="528">
        <v>6097</v>
      </c>
      <c r="G188" s="529">
        <v>42</v>
      </c>
      <c r="H188" s="528">
        <v>7546</v>
      </c>
    </row>
    <row r="189" spans="2:8" ht="12" customHeight="1">
      <c r="B189" s="527" t="s">
        <v>1064</v>
      </c>
      <c r="C189" s="527" t="s">
        <v>1091</v>
      </c>
      <c r="D189" s="526" t="s">
        <v>1168</v>
      </c>
      <c r="E189" s="528">
        <v>20</v>
      </c>
      <c r="F189" s="528">
        <v>9873</v>
      </c>
      <c r="G189" s="529">
        <v>69</v>
      </c>
      <c r="H189" s="528">
        <v>12021</v>
      </c>
    </row>
    <row r="190" spans="2:8" ht="12" customHeight="1">
      <c r="B190" s="527" t="s">
        <v>1178</v>
      </c>
      <c r="C190" s="532" t="s">
        <v>1100</v>
      </c>
      <c r="D190" s="526" t="s">
        <v>1435</v>
      </c>
      <c r="E190" s="528">
        <v>20</v>
      </c>
      <c r="F190" s="528">
        <v>3354</v>
      </c>
      <c r="G190" s="529">
        <v>24</v>
      </c>
      <c r="H190" s="528">
        <v>4146</v>
      </c>
    </row>
    <row r="191" spans="2:8" ht="12" customHeight="1">
      <c r="B191" s="527" t="s">
        <v>1062</v>
      </c>
      <c r="C191" s="532" t="s">
        <v>1110</v>
      </c>
      <c r="D191" s="526" t="s">
        <v>1449</v>
      </c>
      <c r="E191" s="528">
        <v>20</v>
      </c>
      <c r="F191" s="528">
        <v>8631</v>
      </c>
      <c r="G191" s="529">
        <v>66</v>
      </c>
      <c r="H191" s="528">
        <v>10926</v>
      </c>
    </row>
    <row r="192" spans="2:8" ht="12" customHeight="1">
      <c r="B192" s="527" t="s">
        <v>983</v>
      </c>
      <c r="C192" s="532" t="s">
        <v>1100</v>
      </c>
      <c r="D192" s="526" t="s">
        <v>1483</v>
      </c>
      <c r="E192" s="528">
        <v>20</v>
      </c>
      <c r="F192" s="528">
        <v>7647</v>
      </c>
      <c r="G192" s="529">
        <v>60</v>
      </c>
      <c r="H192" s="528">
        <v>9732</v>
      </c>
    </row>
    <row r="193" spans="2:8" ht="12" customHeight="1">
      <c r="B193" s="527" t="s">
        <v>1249</v>
      </c>
      <c r="C193" s="527" t="s">
        <v>1092</v>
      </c>
      <c r="D193" s="526" t="s">
        <v>1369</v>
      </c>
      <c r="E193" s="528">
        <v>20</v>
      </c>
      <c r="F193" s="528">
        <v>1870</v>
      </c>
      <c r="G193" s="529">
        <v>15</v>
      </c>
      <c r="H193" s="528">
        <v>2380</v>
      </c>
    </row>
    <row r="194" spans="2:8" ht="12" customHeight="1">
      <c r="B194" s="527" t="s">
        <v>1261</v>
      </c>
      <c r="C194" s="527" t="s">
        <v>1102</v>
      </c>
      <c r="D194" s="526" t="s">
        <v>1369</v>
      </c>
      <c r="E194" s="528">
        <v>20</v>
      </c>
      <c r="F194" s="528">
        <v>2997</v>
      </c>
      <c r="G194" s="529">
        <v>24</v>
      </c>
      <c r="H194" s="528">
        <v>3822</v>
      </c>
    </row>
    <row r="195" spans="2:8" ht="12" customHeight="1">
      <c r="B195" s="527" t="s">
        <v>1262</v>
      </c>
      <c r="C195" s="527" t="s">
        <v>1102</v>
      </c>
      <c r="D195" s="526" t="s">
        <v>1369</v>
      </c>
      <c r="E195" s="528">
        <v>20</v>
      </c>
      <c r="F195" s="528">
        <v>2997</v>
      </c>
      <c r="G195" s="529">
        <v>24</v>
      </c>
      <c r="H195" s="528">
        <v>3822</v>
      </c>
    </row>
    <row r="196" spans="2:8" ht="12" customHeight="1">
      <c r="B196" s="527" t="s">
        <v>1260</v>
      </c>
      <c r="C196" s="527" t="s">
        <v>1102</v>
      </c>
      <c r="D196" s="526" t="s">
        <v>1388</v>
      </c>
      <c r="E196" s="528">
        <v>20</v>
      </c>
      <c r="F196" s="528">
        <v>1417</v>
      </c>
      <c r="G196" s="529">
        <v>12</v>
      </c>
      <c r="H196" s="528">
        <v>1822</v>
      </c>
    </row>
    <row r="197" ht="12" customHeight="1">
      <c r="E197" s="532"/>
    </row>
    <row r="198" ht="12" customHeight="1"/>
    <row r="199" ht="12" customHeight="1">
      <c r="E199" s="532"/>
    </row>
    <row r="200" ht="12" customHeight="1"/>
    <row r="201" ht="12" customHeight="1"/>
    <row r="202" ht="12" customHeight="1">
      <c r="E202" s="532"/>
    </row>
    <row r="203" ht="12" customHeight="1"/>
    <row r="204" ht="12" customHeight="1"/>
    <row r="205" ht="12" customHeight="1">
      <c r="E205" s="532"/>
    </row>
    <row r="206" ht="12" customHeight="1"/>
    <row r="207" ht="12" customHeight="1">
      <c r="E207" s="532"/>
    </row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9">
    <mergeCell ref="B11:H11"/>
    <mergeCell ref="L11:M11"/>
    <mergeCell ref="B2:M2"/>
    <mergeCell ref="B4:M4"/>
    <mergeCell ref="B5:M5"/>
    <mergeCell ref="B7:M7"/>
    <mergeCell ref="B8:M8"/>
    <mergeCell ref="B10:D10"/>
    <mergeCell ref="L10:M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M234"/>
  <sheetViews>
    <sheetView zoomScale="85" zoomScaleNormal="85" zoomScalePageLayoutView="0" workbookViewId="0" topLeftCell="A61">
      <selection activeCell="C66" sqref="C66:G78"/>
    </sheetView>
  </sheetViews>
  <sheetFormatPr defaultColWidth="3.7109375" defaultRowHeight="12.75"/>
  <cols>
    <col min="1" max="2" width="5.8515625" style="107" customWidth="1"/>
    <col min="3" max="7" width="15.7109375" style="107" customWidth="1"/>
    <col min="8" max="10" width="6.421875" style="107" bestFit="1" customWidth="1"/>
    <col min="11" max="14" width="5.8515625" style="107" bestFit="1" customWidth="1"/>
    <col min="15" max="15" width="33.00390625" style="107" customWidth="1"/>
    <col min="16" max="16384" width="3.7109375" style="107" customWidth="1"/>
  </cols>
  <sheetData>
    <row r="1" spans="3:9" ht="15" customHeight="1" thickBot="1" thickTop="1">
      <c r="C1" s="484"/>
      <c r="D1" s="927" t="s">
        <v>110</v>
      </c>
      <c r="E1" s="928"/>
      <c r="F1" s="928"/>
      <c r="G1" s="928"/>
      <c r="H1" s="928"/>
      <c r="I1" s="929"/>
    </row>
    <row r="2" spans="3:9" ht="15" customHeight="1" thickBot="1" thickTop="1">
      <c r="C2" s="585" t="s">
        <v>20</v>
      </c>
      <c r="D2" s="873" t="s">
        <v>1412</v>
      </c>
      <c r="E2" s="873"/>
      <c r="F2" s="873"/>
      <c r="G2" s="873"/>
      <c r="H2" s="873"/>
      <c r="I2" s="873"/>
    </row>
    <row r="3" spans="3:9" ht="15" customHeight="1" thickBot="1" thickTop="1">
      <c r="C3" s="585" t="s">
        <v>21</v>
      </c>
      <c r="D3" s="873" t="s">
        <v>1423</v>
      </c>
      <c r="E3" s="873"/>
      <c r="F3" s="873"/>
      <c r="G3" s="873"/>
      <c r="H3" s="873"/>
      <c r="I3" s="873"/>
    </row>
    <row r="4" spans="1:221" ht="15.75" thickBot="1" thickTop="1">
      <c r="A4" s="193"/>
      <c r="B4" s="193"/>
      <c r="C4" s="585" t="s">
        <v>22</v>
      </c>
      <c r="D4" s="924" t="s">
        <v>1416</v>
      </c>
      <c r="E4" s="925"/>
      <c r="F4" s="925"/>
      <c r="G4" s="925"/>
      <c r="H4" s="925"/>
      <c r="I4" s="92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0" ht="15.75" thickBot="1" thickTop="1">
      <c r="A5"/>
      <c r="B5"/>
      <c r="C5" s="585" t="s">
        <v>37</v>
      </c>
      <c r="D5" s="876" t="s">
        <v>1410</v>
      </c>
      <c r="E5" s="876"/>
      <c r="F5" s="876"/>
      <c r="G5" s="876"/>
      <c r="H5" s="876"/>
      <c r="I5" s="87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</row>
    <row r="6" spans="1:220" ht="15.75" thickBot="1" thickTop="1">
      <c r="A6"/>
      <c r="B6"/>
      <c r="C6" s="585" t="s">
        <v>38</v>
      </c>
      <c r="D6" s="873" t="s">
        <v>1413</v>
      </c>
      <c r="E6" s="873"/>
      <c r="F6" s="873"/>
      <c r="G6" s="873"/>
      <c r="H6" s="873"/>
      <c r="I6" s="87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</row>
    <row r="7" spans="1:220" ht="15.75" thickBot="1" thickTop="1">
      <c r="A7"/>
      <c r="B7"/>
      <c r="C7" s="585" t="s">
        <v>39</v>
      </c>
      <c r="D7" s="876" t="s">
        <v>1422</v>
      </c>
      <c r="E7" s="876"/>
      <c r="F7" s="876"/>
      <c r="G7" s="876"/>
      <c r="H7" s="876"/>
      <c r="I7" s="87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</row>
    <row r="8" spans="1:220" ht="15.75" thickBot="1" thickTop="1">
      <c r="A8"/>
      <c r="B8"/>
      <c r="C8" s="585" t="s">
        <v>40</v>
      </c>
      <c r="D8" s="873" t="s">
        <v>1425</v>
      </c>
      <c r="E8" s="873"/>
      <c r="F8" s="873"/>
      <c r="G8" s="873"/>
      <c r="H8" s="873"/>
      <c r="I8" s="87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</row>
    <row r="9" spans="1:220" ht="15.75" thickBot="1" thickTop="1">
      <c r="A9"/>
      <c r="B9"/>
      <c r="C9" s="585" t="s">
        <v>41</v>
      </c>
      <c r="D9" s="874" t="s">
        <v>1409</v>
      </c>
      <c r="E9" s="874"/>
      <c r="F9" s="874"/>
      <c r="G9" s="874"/>
      <c r="H9" s="874"/>
      <c r="I9" s="87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</row>
    <row r="10" spans="1:220" ht="15.75" thickBot="1" thickTop="1">
      <c r="A10"/>
      <c r="B10"/>
      <c r="C10" s="585" t="s">
        <v>42</v>
      </c>
      <c r="D10" s="873" t="s">
        <v>1419</v>
      </c>
      <c r="E10" s="873"/>
      <c r="F10" s="873"/>
      <c r="G10" s="873"/>
      <c r="H10" s="873"/>
      <c r="I10" s="87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</row>
    <row r="11" spans="1:220" ht="15.75" thickBot="1" thickTop="1">
      <c r="A11"/>
      <c r="B11"/>
      <c r="C11" s="585" t="s">
        <v>43</v>
      </c>
      <c r="D11" s="872" t="s">
        <v>1429</v>
      </c>
      <c r="E11" s="872"/>
      <c r="F11" s="872"/>
      <c r="G11" s="872"/>
      <c r="H11" s="872"/>
      <c r="I11" s="87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</row>
    <row r="12" spans="1:220" ht="15.75" thickBot="1" thickTop="1">
      <c r="A12"/>
      <c r="B12"/>
      <c r="C12" s="585" t="s">
        <v>44</v>
      </c>
      <c r="D12" s="873" t="s">
        <v>1411</v>
      </c>
      <c r="E12" s="873"/>
      <c r="F12" s="873"/>
      <c r="G12" s="873"/>
      <c r="H12" s="873"/>
      <c r="I12" s="87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</row>
    <row r="13" spans="1:220" ht="15.75" thickBot="1" thickTop="1">
      <c r="A13"/>
      <c r="B13"/>
      <c r="C13" s="585" t="s">
        <v>98</v>
      </c>
      <c r="D13" s="874" t="s">
        <v>1432</v>
      </c>
      <c r="E13" s="874"/>
      <c r="F13" s="874"/>
      <c r="G13" s="874"/>
      <c r="H13" s="874"/>
      <c r="I13" s="87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14.25" thickBot="1" thickTop="1">
      <c r="A14"/>
      <c r="B14"/>
      <c r="C14" s="875"/>
      <c r="D14" s="875"/>
      <c r="E14" s="875"/>
      <c r="F14" s="875"/>
      <c r="G14" s="875"/>
      <c r="H14" s="875"/>
      <c r="I14" s="87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15.75" thickBot="1" thickTop="1">
      <c r="A15"/>
      <c r="B15"/>
      <c r="C15" s="486" t="s">
        <v>20</v>
      </c>
      <c r="D15" s="874" t="s">
        <v>1430</v>
      </c>
      <c r="E15" s="874"/>
      <c r="F15" s="874"/>
      <c r="G15" s="874"/>
      <c r="H15" s="874"/>
      <c r="I15" s="87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3:9" ht="15.75" thickBot="1" thickTop="1">
      <c r="C16" s="486" t="s">
        <v>21</v>
      </c>
      <c r="D16" s="874" t="s">
        <v>1426</v>
      </c>
      <c r="E16" s="874"/>
      <c r="F16" s="874"/>
      <c r="G16" s="874"/>
      <c r="H16" s="874"/>
      <c r="I16" s="874"/>
    </row>
    <row r="17" spans="3:9" ht="15.75" thickBot="1" thickTop="1">
      <c r="C17" s="486" t="s">
        <v>22</v>
      </c>
      <c r="D17" s="876" t="s">
        <v>1421</v>
      </c>
      <c r="E17" s="876"/>
      <c r="F17" s="876"/>
      <c r="G17" s="876"/>
      <c r="H17" s="876"/>
      <c r="I17" s="876"/>
    </row>
    <row r="18" spans="3:9" ht="15.75" thickBot="1" thickTop="1">
      <c r="C18" s="486" t="s">
        <v>37</v>
      </c>
      <c r="D18" s="873" t="s">
        <v>1415</v>
      </c>
      <c r="E18" s="873"/>
      <c r="F18" s="873"/>
      <c r="G18" s="873"/>
      <c r="H18" s="873"/>
      <c r="I18" s="873"/>
    </row>
    <row r="19" spans="3:9" s="195" customFormat="1" ht="15.75" thickBot="1" thickTop="1">
      <c r="C19" s="486" t="s">
        <v>38</v>
      </c>
      <c r="D19" s="872" t="s">
        <v>1427</v>
      </c>
      <c r="E19" s="872"/>
      <c r="F19" s="872"/>
      <c r="G19" s="872"/>
      <c r="H19" s="872"/>
      <c r="I19" s="872"/>
    </row>
    <row r="20" spans="3:9" ht="15.75" thickBot="1" thickTop="1">
      <c r="C20" s="486" t="s">
        <v>39</v>
      </c>
      <c r="D20" s="877" t="s">
        <v>1414</v>
      </c>
      <c r="E20" s="877"/>
      <c r="F20" s="877"/>
      <c r="G20" s="877"/>
      <c r="H20" s="877"/>
      <c r="I20" s="877"/>
    </row>
    <row r="21" spans="3:9" ht="15.75" thickBot="1" thickTop="1">
      <c r="C21" s="486" t="s">
        <v>40</v>
      </c>
      <c r="D21" s="872" t="s">
        <v>1431</v>
      </c>
      <c r="E21" s="872"/>
      <c r="F21" s="872"/>
      <c r="G21" s="872"/>
      <c r="H21" s="872"/>
      <c r="I21" s="872"/>
    </row>
    <row r="22" spans="3:9" ht="15.75" thickBot="1" thickTop="1">
      <c r="C22" s="486" t="s">
        <v>41</v>
      </c>
      <c r="D22" s="873" t="s">
        <v>1420</v>
      </c>
      <c r="E22" s="873"/>
      <c r="F22" s="873"/>
      <c r="G22" s="873"/>
      <c r="H22" s="873"/>
      <c r="I22" s="873"/>
    </row>
    <row r="23" spans="3:9" ht="15.75" thickBot="1" thickTop="1">
      <c r="C23" s="486" t="s">
        <v>42</v>
      </c>
      <c r="D23" s="872" t="s">
        <v>1417</v>
      </c>
      <c r="E23" s="872"/>
      <c r="F23" s="872"/>
      <c r="G23" s="872"/>
      <c r="H23" s="872"/>
      <c r="I23" s="872"/>
    </row>
    <row r="24" spans="3:9" ht="15.75" thickBot="1" thickTop="1">
      <c r="C24" s="486" t="s">
        <v>43</v>
      </c>
      <c r="D24" s="876" t="s">
        <v>1418</v>
      </c>
      <c r="E24" s="876"/>
      <c r="F24" s="876"/>
      <c r="G24" s="876"/>
      <c r="H24" s="876"/>
      <c r="I24" s="876"/>
    </row>
    <row r="25" spans="3:9" ht="15.75" thickBot="1" thickTop="1">
      <c r="C25" s="486" t="s">
        <v>44</v>
      </c>
      <c r="D25" s="877" t="s">
        <v>1428</v>
      </c>
      <c r="E25" s="877"/>
      <c r="F25" s="877"/>
      <c r="G25" s="877"/>
      <c r="H25" s="877"/>
      <c r="I25" s="877"/>
    </row>
    <row r="26" spans="3:9" ht="15.75" thickBot="1" thickTop="1">
      <c r="C26" s="486" t="s">
        <v>98</v>
      </c>
      <c r="D26" s="873" t="s">
        <v>1424</v>
      </c>
      <c r="E26" s="873"/>
      <c r="F26" s="873"/>
      <c r="G26" s="873"/>
      <c r="H26" s="873"/>
      <c r="I26" s="873"/>
    </row>
    <row r="27" ht="13.5" thickTop="1">
      <c r="C27" s="196"/>
    </row>
    <row r="28" spans="1:2" ht="15" customHeight="1">
      <c r="A28" s="196"/>
      <c r="B28" s="196"/>
    </row>
    <row r="29" spans="1:14" ht="15" customHeight="1" thickBot="1">
      <c r="A29" s="107">
        <v>1</v>
      </c>
      <c r="C29" s="479" t="s">
        <v>469</v>
      </c>
      <c r="D29" s="479" t="s">
        <v>62</v>
      </c>
      <c r="E29" s="479" t="s">
        <v>63</v>
      </c>
      <c r="F29" s="479" t="s">
        <v>64</v>
      </c>
      <c r="G29" s="479" t="s">
        <v>65</v>
      </c>
      <c r="H29" s="606" t="s">
        <v>66</v>
      </c>
      <c r="I29" s="607"/>
      <c r="J29" s="607"/>
      <c r="K29" s="607"/>
      <c r="L29" s="607"/>
      <c r="M29" s="607"/>
      <c r="N29" s="607"/>
    </row>
    <row r="30" spans="1:7" ht="17.25" customHeight="1" thickBot="1" thickTop="1">
      <c r="A30" s="200"/>
      <c r="B30" s="200"/>
      <c r="C30" s="792" t="s">
        <v>945</v>
      </c>
      <c r="D30" s="792"/>
      <c r="E30" s="806" t="s">
        <v>1405</v>
      </c>
      <c r="F30" s="885">
        <v>42621</v>
      </c>
      <c r="G30" s="885"/>
    </row>
    <row r="31" spans="1:7" ht="16.5" customHeight="1" thickBot="1" thickTop="1">
      <c r="A31" s="346"/>
      <c r="B31" s="346"/>
      <c r="C31" s="792"/>
      <c r="D31" s="792"/>
      <c r="E31" s="806"/>
      <c r="F31" s="885"/>
      <c r="G31" s="885"/>
    </row>
    <row r="32" spans="1:7" ht="16.5" thickBot="1" thickTop="1">
      <c r="A32" s="346"/>
      <c r="B32" s="346"/>
      <c r="C32" s="808"/>
      <c r="D32" s="808"/>
      <c r="E32" s="492" t="s">
        <v>3</v>
      </c>
      <c r="F32" s="808"/>
      <c r="G32" s="808"/>
    </row>
    <row r="33" spans="1:7" ht="16.5" thickBot="1" thickTop="1">
      <c r="A33" s="346"/>
      <c r="B33" s="346"/>
      <c r="C33" s="810" t="s">
        <v>1412</v>
      </c>
      <c r="D33" s="810"/>
      <c r="E33" s="489" t="s">
        <v>803</v>
      </c>
      <c r="F33" s="815" t="s">
        <v>1423</v>
      </c>
      <c r="G33" s="816"/>
    </row>
    <row r="34" spans="1:7" ht="16.5" thickBot="1" thickTop="1">
      <c r="A34" s="346"/>
      <c r="B34" s="346"/>
      <c r="C34" s="810" t="s">
        <v>1416</v>
      </c>
      <c r="D34" s="810"/>
      <c r="E34" s="489" t="s">
        <v>792</v>
      </c>
      <c r="F34" s="811" t="s">
        <v>1410</v>
      </c>
      <c r="G34" s="811"/>
    </row>
    <row r="35" spans="1:7" ht="16.5" thickBot="1" thickTop="1">
      <c r="A35" s="346"/>
      <c r="B35" s="346"/>
      <c r="C35" s="810" t="s">
        <v>1413</v>
      </c>
      <c r="D35" s="810"/>
      <c r="E35" s="489" t="s">
        <v>793</v>
      </c>
      <c r="F35" s="811" t="s">
        <v>1422</v>
      </c>
      <c r="G35" s="811"/>
    </row>
    <row r="36" spans="1:7" ht="16.5" thickBot="1" thickTop="1">
      <c r="A36" s="346"/>
      <c r="B36" s="346"/>
      <c r="C36" s="810" t="s">
        <v>1425</v>
      </c>
      <c r="D36" s="810"/>
      <c r="E36" s="489" t="s">
        <v>794</v>
      </c>
      <c r="F36" s="809" t="s">
        <v>1409</v>
      </c>
      <c r="G36" s="809"/>
    </row>
    <row r="37" spans="1:7" ht="16.5" thickBot="1" thickTop="1">
      <c r="A37" s="346"/>
      <c r="B37" s="346"/>
      <c r="C37" s="810" t="s">
        <v>1419</v>
      </c>
      <c r="D37" s="810"/>
      <c r="E37" s="489" t="s">
        <v>795</v>
      </c>
      <c r="F37" s="812" t="s">
        <v>1429</v>
      </c>
      <c r="G37" s="812"/>
    </row>
    <row r="38" spans="1:7" ht="16.5" thickBot="1" thickTop="1">
      <c r="A38" s="346"/>
      <c r="B38" s="346"/>
      <c r="C38" s="810" t="s">
        <v>1411</v>
      </c>
      <c r="D38" s="810"/>
      <c r="E38" s="490" t="s">
        <v>796</v>
      </c>
      <c r="F38" s="809" t="s">
        <v>1432</v>
      </c>
      <c r="G38" s="809"/>
    </row>
    <row r="39" spans="1:7" ht="16.5" thickBot="1" thickTop="1">
      <c r="A39" s="346"/>
      <c r="B39" s="346"/>
      <c r="C39" s="809" t="s">
        <v>1430</v>
      </c>
      <c r="D39" s="809"/>
      <c r="E39" s="581" t="s">
        <v>797</v>
      </c>
      <c r="F39" s="809" t="s">
        <v>1426</v>
      </c>
      <c r="G39" s="809"/>
    </row>
    <row r="40" spans="1:7" ht="16.5" thickBot="1" thickTop="1">
      <c r="A40" s="346"/>
      <c r="B40" s="346"/>
      <c r="C40" s="811" t="s">
        <v>1421</v>
      </c>
      <c r="D40" s="811"/>
      <c r="E40" s="582" t="s">
        <v>798</v>
      </c>
      <c r="F40" s="810" t="s">
        <v>1415</v>
      </c>
      <c r="G40" s="810"/>
    </row>
    <row r="41" spans="1:7" ht="16.5" thickBot="1" thickTop="1">
      <c r="A41" s="346"/>
      <c r="B41" s="346"/>
      <c r="C41" s="812" t="s">
        <v>1427</v>
      </c>
      <c r="D41" s="812"/>
      <c r="E41" s="582" t="s">
        <v>799</v>
      </c>
      <c r="F41" s="813" t="s">
        <v>1414</v>
      </c>
      <c r="G41" s="813"/>
    </row>
    <row r="42" spans="1:7" ht="16.5" thickBot="1" thickTop="1">
      <c r="A42" s="346"/>
      <c r="B42" s="346"/>
      <c r="C42" s="812" t="s">
        <v>1431</v>
      </c>
      <c r="D42" s="812"/>
      <c r="E42" s="582" t="s">
        <v>800</v>
      </c>
      <c r="F42" s="810" t="s">
        <v>1420</v>
      </c>
      <c r="G42" s="810"/>
    </row>
    <row r="43" spans="1:7" ht="16.5" thickBot="1" thickTop="1">
      <c r="A43" s="346"/>
      <c r="B43" s="346"/>
      <c r="C43" s="812" t="s">
        <v>1417</v>
      </c>
      <c r="D43" s="812"/>
      <c r="E43" s="582" t="s">
        <v>801</v>
      </c>
      <c r="F43" s="811" t="s">
        <v>1418</v>
      </c>
      <c r="G43" s="811"/>
    </row>
    <row r="44" spans="1:7" ht="16.5" thickBot="1" thickTop="1">
      <c r="A44" s="346"/>
      <c r="B44" s="346"/>
      <c r="C44" s="813" t="s">
        <v>1428</v>
      </c>
      <c r="D44" s="813"/>
      <c r="E44" s="582" t="s">
        <v>802</v>
      </c>
      <c r="F44" s="810" t="s">
        <v>1424</v>
      </c>
      <c r="G44" s="810"/>
    </row>
    <row r="45" spans="1:2" ht="15.75" thickTop="1">
      <c r="A45" s="346"/>
      <c r="B45" s="346"/>
    </row>
    <row r="46" spans="1:17" ht="13.5" thickBot="1">
      <c r="A46" s="107">
        <v>2</v>
      </c>
      <c r="C46" s="283" t="s">
        <v>96</v>
      </c>
      <c r="D46" s="281" t="s">
        <v>764</v>
      </c>
      <c r="E46" s="281" t="s">
        <v>765</v>
      </c>
      <c r="F46" s="281" t="s">
        <v>481</v>
      </c>
      <c r="G46" s="281" t="s">
        <v>74</v>
      </c>
      <c r="H46" s="608" t="s">
        <v>766</v>
      </c>
      <c r="I46" s="609"/>
      <c r="J46" s="610"/>
      <c r="K46" s="610"/>
      <c r="L46" s="610"/>
      <c r="M46" s="610"/>
      <c r="N46" s="610"/>
      <c r="O46" s="200"/>
      <c r="P46" s="200"/>
      <c r="Q46" s="200"/>
    </row>
    <row r="47" spans="3:17" ht="14.25" thickBot="1" thickTop="1">
      <c r="C47" s="792" t="s">
        <v>1036</v>
      </c>
      <c r="D47" s="792"/>
      <c r="E47" s="806" t="s">
        <v>1405</v>
      </c>
      <c r="F47" s="807">
        <v>42628</v>
      </c>
      <c r="G47" s="807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3:17" ht="14.25" thickBot="1" thickTop="1">
      <c r="C48" s="792"/>
      <c r="D48" s="792"/>
      <c r="E48" s="806"/>
      <c r="F48" s="807"/>
      <c r="G48" s="807"/>
      <c r="I48" s="200"/>
      <c r="J48" s="200"/>
      <c r="K48" s="200"/>
      <c r="L48" s="200"/>
      <c r="M48" s="200"/>
      <c r="N48" s="200"/>
      <c r="O48" s="200"/>
      <c r="P48" s="200"/>
      <c r="Q48" s="200"/>
    </row>
    <row r="49" spans="3:17" ht="14.25" thickBot="1" thickTop="1">
      <c r="C49" s="808"/>
      <c r="D49" s="808"/>
      <c r="E49" s="492" t="s">
        <v>3</v>
      </c>
      <c r="F49" s="808"/>
      <c r="G49" s="808"/>
      <c r="I49" s="200"/>
      <c r="J49" s="200"/>
      <c r="K49" s="200"/>
      <c r="L49" s="200"/>
      <c r="M49" s="200"/>
      <c r="N49" s="200"/>
      <c r="O49" s="200"/>
      <c r="P49" s="200"/>
      <c r="Q49" s="200"/>
    </row>
    <row r="50" spans="3:17" ht="16.5" thickBot="1" thickTop="1">
      <c r="C50" s="809" t="s">
        <v>1415</v>
      </c>
      <c r="D50" s="809"/>
      <c r="E50" s="581" t="s">
        <v>803</v>
      </c>
      <c r="F50" s="810" t="s">
        <v>1427</v>
      </c>
      <c r="G50" s="810"/>
      <c r="I50" s="200"/>
      <c r="J50" s="200"/>
      <c r="K50" s="200"/>
      <c r="L50" s="200"/>
      <c r="M50" s="200"/>
      <c r="N50" s="200"/>
      <c r="O50" s="200"/>
      <c r="P50" s="200"/>
      <c r="Q50" s="200"/>
    </row>
    <row r="51" spans="3:17" ht="16.5" thickBot="1" thickTop="1">
      <c r="C51" s="810" t="s">
        <v>1414</v>
      </c>
      <c r="D51" s="810"/>
      <c r="E51" s="581" t="s">
        <v>792</v>
      </c>
      <c r="F51" s="811" t="s">
        <v>1426</v>
      </c>
      <c r="G51" s="811"/>
      <c r="I51" s="200"/>
      <c r="J51" s="200"/>
      <c r="K51" s="200"/>
      <c r="L51" s="200"/>
      <c r="M51" s="200"/>
      <c r="N51" s="200"/>
      <c r="O51" s="200"/>
      <c r="P51" s="200"/>
      <c r="Q51" s="200"/>
    </row>
    <row r="52" spans="3:17" ht="16.5" thickBot="1" thickTop="1">
      <c r="C52" s="810" t="s">
        <v>1424</v>
      </c>
      <c r="D52" s="810"/>
      <c r="E52" s="581" t="s">
        <v>793</v>
      </c>
      <c r="F52" s="811" t="s">
        <v>1421</v>
      </c>
      <c r="G52" s="811"/>
      <c r="I52" s="200"/>
      <c r="J52" s="200"/>
      <c r="K52" s="200"/>
      <c r="L52" s="200"/>
      <c r="M52" s="200"/>
      <c r="N52" s="200"/>
      <c r="O52" s="200"/>
      <c r="P52" s="200"/>
      <c r="Q52" s="200"/>
    </row>
    <row r="53" spans="3:17" ht="16.5" thickBot="1" thickTop="1">
      <c r="C53" s="810" t="s">
        <v>1417</v>
      </c>
      <c r="D53" s="810"/>
      <c r="E53" s="581" t="s">
        <v>794</v>
      </c>
      <c r="F53" s="809" t="s">
        <v>1428</v>
      </c>
      <c r="G53" s="809"/>
      <c r="I53" s="200"/>
      <c r="J53" s="200"/>
      <c r="K53" s="200"/>
      <c r="L53" s="200"/>
      <c r="M53" s="200"/>
      <c r="N53" s="200"/>
      <c r="O53" s="200"/>
      <c r="P53" s="200"/>
      <c r="Q53" s="200"/>
    </row>
    <row r="54" spans="3:17" ht="16.5" thickBot="1" thickTop="1">
      <c r="C54" s="810" t="s">
        <v>1430</v>
      </c>
      <c r="D54" s="810"/>
      <c r="E54" s="581" t="s">
        <v>795</v>
      </c>
      <c r="F54" s="812" t="s">
        <v>1431</v>
      </c>
      <c r="G54" s="812"/>
      <c r="I54" s="200"/>
      <c r="J54" s="200"/>
      <c r="K54" s="200"/>
      <c r="L54" s="200"/>
      <c r="M54" s="200"/>
      <c r="N54" s="200"/>
      <c r="O54" s="200"/>
      <c r="P54" s="200"/>
      <c r="Q54" s="200"/>
    </row>
    <row r="55" spans="3:17" ht="16.5" thickBot="1" thickTop="1">
      <c r="C55" s="810" t="s">
        <v>1418</v>
      </c>
      <c r="D55" s="810"/>
      <c r="E55" s="601" t="s">
        <v>796</v>
      </c>
      <c r="F55" s="809" t="s">
        <v>1420</v>
      </c>
      <c r="G55" s="809"/>
      <c r="I55" s="200"/>
      <c r="J55" s="200"/>
      <c r="K55" s="200"/>
      <c r="L55" s="200"/>
      <c r="M55" s="200"/>
      <c r="N55" s="200"/>
      <c r="O55" s="200"/>
      <c r="P55" s="200"/>
      <c r="Q55" s="200"/>
    </row>
    <row r="56" spans="3:17" ht="16.5" thickBot="1" thickTop="1">
      <c r="C56" s="809" t="s">
        <v>1410</v>
      </c>
      <c r="D56" s="809"/>
      <c r="E56" s="489" t="s">
        <v>797</v>
      </c>
      <c r="F56" s="809" t="s">
        <v>1413</v>
      </c>
      <c r="G56" s="809"/>
      <c r="I56" s="200"/>
      <c r="J56" s="200"/>
      <c r="K56" s="200"/>
      <c r="L56" s="200"/>
      <c r="M56" s="200"/>
      <c r="N56" s="200"/>
      <c r="O56" s="200"/>
      <c r="P56" s="200"/>
      <c r="Q56" s="200"/>
    </row>
    <row r="57" spans="3:17" ht="16.5" thickBot="1" thickTop="1">
      <c r="C57" s="811" t="s">
        <v>1422</v>
      </c>
      <c r="D57" s="811"/>
      <c r="E57" s="491" t="s">
        <v>798</v>
      </c>
      <c r="F57" s="810" t="s">
        <v>1423</v>
      </c>
      <c r="G57" s="810"/>
      <c r="I57" s="200"/>
      <c r="J57" s="200"/>
      <c r="K57" s="200"/>
      <c r="L57" s="200"/>
      <c r="M57" s="200"/>
      <c r="N57" s="200"/>
      <c r="O57" s="200"/>
      <c r="P57" s="200"/>
      <c r="Q57" s="200"/>
    </row>
    <row r="58" spans="3:17" ht="16.5" thickBot="1" thickTop="1">
      <c r="C58" s="809" t="s">
        <v>1432</v>
      </c>
      <c r="D58" s="809"/>
      <c r="E58" s="491" t="s">
        <v>799</v>
      </c>
      <c r="F58" s="813" t="s">
        <v>1416</v>
      </c>
      <c r="G58" s="813"/>
      <c r="I58" s="200"/>
      <c r="J58" s="200"/>
      <c r="K58" s="200"/>
      <c r="L58" s="200"/>
      <c r="M58" s="200"/>
      <c r="N58" s="200"/>
      <c r="O58" s="200"/>
      <c r="P58" s="200"/>
      <c r="Q58" s="200"/>
    </row>
    <row r="59" spans="3:17" ht="16.5" thickBot="1" thickTop="1">
      <c r="C59" s="812" t="s">
        <v>1419</v>
      </c>
      <c r="D59" s="812"/>
      <c r="E59" s="491" t="s">
        <v>800</v>
      </c>
      <c r="F59" s="810" t="s">
        <v>1411</v>
      </c>
      <c r="G59" s="810"/>
      <c r="I59" s="200"/>
      <c r="J59" s="200"/>
      <c r="K59" s="200"/>
      <c r="L59" s="200"/>
      <c r="M59" s="200"/>
      <c r="N59" s="200"/>
      <c r="O59" s="200"/>
      <c r="P59" s="200"/>
      <c r="Q59" s="200"/>
    </row>
    <row r="60" spans="3:17" ht="16.5" thickBot="1" thickTop="1">
      <c r="C60" s="812" t="s">
        <v>1412</v>
      </c>
      <c r="D60" s="812"/>
      <c r="E60" s="491" t="s">
        <v>801</v>
      </c>
      <c r="F60" s="811" t="s">
        <v>1425</v>
      </c>
      <c r="G60" s="811"/>
      <c r="I60" s="200"/>
      <c r="J60" s="200"/>
      <c r="K60" s="200"/>
      <c r="L60" s="200"/>
      <c r="M60" s="200"/>
      <c r="N60" s="200"/>
      <c r="O60" s="200"/>
      <c r="P60" s="200"/>
      <c r="Q60" s="200"/>
    </row>
    <row r="61" spans="3:17" ht="16.5" thickBot="1" thickTop="1">
      <c r="C61" s="813" t="s">
        <v>1429</v>
      </c>
      <c r="D61" s="813"/>
      <c r="E61" s="491" t="s">
        <v>802</v>
      </c>
      <c r="F61" s="810" t="s">
        <v>1409</v>
      </c>
      <c r="G61" s="810"/>
      <c r="I61" s="200"/>
      <c r="J61" s="200"/>
      <c r="K61" s="200"/>
      <c r="L61" s="200"/>
      <c r="M61" s="200"/>
      <c r="N61" s="200"/>
      <c r="O61" s="200"/>
      <c r="P61" s="200"/>
      <c r="Q61" s="200"/>
    </row>
    <row r="62" spans="9:17" ht="13.5" thickTop="1">
      <c r="I62" s="200"/>
      <c r="J62" s="200"/>
      <c r="K62" s="200"/>
      <c r="L62" s="200"/>
      <c r="M62" s="200"/>
      <c r="N62" s="200"/>
      <c r="O62" s="200"/>
      <c r="P62" s="200"/>
      <c r="Q62" s="200"/>
    </row>
    <row r="63" spans="1:15" ht="13.5" thickBot="1">
      <c r="A63" s="107">
        <v>3</v>
      </c>
      <c r="C63" s="479" t="s">
        <v>80</v>
      </c>
      <c r="D63" s="479" t="s">
        <v>767</v>
      </c>
      <c r="E63" s="479" t="s">
        <v>494</v>
      </c>
      <c r="F63" s="479" t="s">
        <v>768</v>
      </c>
      <c r="G63" s="479" t="s">
        <v>78</v>
      </c>
      <c r="H63" s="606" t="s">
        <v>769</v>
      </c>
      <c r="J63" s="610"/>
      <c r="K63" s="610"/>
      <c r="L63" s="610"/>
      <c r="M63" s="610"/>
      <c r="N63" s="610"/>
      <c r="O63" s="610"/>
    </row>
    <row r="64" spans="1:7" ht="17.25" customHeight="1" thickBot="1" thickTop="1">
      <c r="A64" s="590"/>
      <c r="B64" s="604"/>
      <c r="C64" s="886" t="s">
        <v>804</v>
      </c>
      <c r="D64" s="792"/>
      <c r="E64" s="806" t="s">
        <v>1405</v>
      </c>
      <c r="F64" s="807">
        <v>42635</v>
      </c>
      <c r="G64" s="807"/>
    </row>
    <row r="65" spans="1:7" ht="16.5" customHeight="1" thickBot="1" thickTop="1">
      <c r="A65" s="593"/>
      <c r="B65" s="587"/>
      <c r="C65" s="886"/>
      <c r="D65" s="792"/>
      <c r="E65" s="806"/>
      <c r="F65" s="807"/>
      <c r="G65" s="807"/>
    </row>
    <row r="66" spans="1:7" ht="16.5" thickBot="1" thickTop="1">
      <c r="A66" s="593"/>
      <c r="B66" s="587"/>
      <c r="C66" s="887"/>
      <c r="D66" s="808"/>
      <c r="E66" s="492" t="s">
        <v>3</v>
      </c>
      <c r="F66" s="808"/>
      <c r="G66" s="808"/>
    </row>
    <row r="67" spans="1:7" ht="16.5" thickBot="1" thickTop="1">
      <c r="A67" s="593"/>
      <c r="B67" s="587"/>
      <c r="C67" s="888" t="s">
        <v>1419</v>
      </c>
      <c r="D67" s="809"/>
      <c r="E67" s="489" t="s">
        <v>803</v>
      </c>
      <c r="F67" s="810" t="s">
        <v>1416</v>
      </c>
      <c r="G67" s="810"/>
    </row>
    <row r="68" spans="1:7" ht="16.5" thickBot="1" thickTop="1">
      <c r="A68" s="593"/>
      <c r="B68" s="587"/>
      <c r="C68" s="816" t="s">
        <v>1412</v>
      </c>
      <c r="D68" s="810"/>
      <c r="E68" s="489" t="s">
        <v>792</v>
      </c>
      <c r="F68" s="811" t="s">
        <v>1429</v>
      </c>
      <c r="G68" s="811"/>
    </row>
    <row r="69" spans="1:7" ht="16.5" thickBot="1" thickTop="1">
      <c r="A69" s="593"/>
      <c r="B69" s="587"/>
      <c r="C69" s="816" t="s">
        <v>1411</v>
      </c>
      <c r="D69" s="810"/>
      <c r="E69" s="489" t="s">
        <v>793</v>
      </c>
      <c r="F69" s="811" t="s">
        <v>1410</v>
      </c>
      <c r="G69" s="811"/>
    </row>
    <row r="70" spans="1:7" ht="16.5" thickBot="1" thickTop="1">
      <c r="A70" s="593"/>
      <c r="B70" s="587"/>
      <c r="C70" s="816" t="s">
        <v>1413</v>
      </c>
      <c r="D70" s="810"/>
      <c r="E70" s="489" t="s">
        <v>794</v>
      </c>
      <c r="F70" s="809" t="s">
        <v>1432</v>
      </c>
      <c r="G70" s="809"/>
    </row>
    <row r="71" spans="1:7" ht="16.5" thickBot="1" thickTop="1">
      <c r="A71" s="593"/>
      <c r="B71" s="587"/>
      <c r="C71" s="816" t="s">
        <v>1409</v>
      </c>
      <c r="D71" s="810"/>
      <c r="E71" s="489" t="s">
        <v>795</v>
      </c>
      <c r="F71" s="812" t="s">
        <v>1423</v>
      </c>
      <c r="G71" s="812"/>
    </row>
    <row r="72" spans="1:7" ht="16.5" thickBot="1" thickTop="1">
      <c r="A72" s="593"/>
      <c r="B72" s="587"/>
      <c r="C72" s="816" t="s">
        <v>1422</v>
      </c>
      <c r="D72" s="810"/>
      <c r="E72" s="490" t="s">
        <v>796</v>
      </c>
      <c r="F72" s="809" t="s">
        <v>1425</v>
      </c>
      <c r="G72" s="809"/>
    </row>
    <row r="73" spans="1:7" ht="16.5" thickBot="1" thickTop="1">
      <c r="A73" s="593"/>
      <c r="B73" s="587"/>
      <c r="C73" s="888" t="s">
        <v>1417</v>
      </c>
      <c r="D73" s="809"/>
      <c r="E73" s="581" t="s">
        <v>797</v>
      </c>
      <c r="F73" s="809" t="s">
        <v>1421</v>
      </c>
      <c r="G73" s="809"/>
    </row>
    <row r="74" spans="1:7" ht="16.5" thickBot="1" thickTop="1">
      <c r="A74" s="593"/>
      <c r="B74" s="587"/>
      <c r="C74" s="889" t="s">
        <v>1430</v>
      </c>
      <c r="D74" s="811"/>
      <c r="E74" s="582" t="s">
        <v>798</v>
      </c>
      <c r="F74" s="810" t="s">
        <v>1418</v>
      </c>
      <c r="G74" s="810"/>
    </row>
    <row r="75" spans="1:7" ht="16.5" thickBot="1" thickTop="1">
      <c r="A75" s="593"/>
      <c r="B75" s="587"/>
      <c r="C75" s="888" t="s">
        <v>1428</v>
      </c>
      <c r="D75" s="809"/>
      <c r="E75" s="582" t="s">
        <v>799</v>
      </c>
      <c r="F75" s="813" t="s">
        <v>1415</v>
      </c>
      <c r="G75" s="813"/>
    </row>
    <row r="76" spans="1:7" ht="16.5" thickBot="1" thickTop="1">
      <c r="A76" s="593"/>
      <c r="B76" s="587"/>
      <c r="C76" s="890" t="s">
        <v>1427</v>
      </c>
      <c r="D76" s="812"/>
      <c r="E76" s="582" t="s">
        <v>800</v>
      </c>
      <c r="F76" s="810" t="s">
        <v>1424</v>
      </c>
      <c r="G76" s="810"/>
    </row>
    <row r="77" spans="1:7" ht="16.5" thickBot="1" thickTop="1">
      <c r="A77" s="593"/>
      <c r="B77" s="587"/>
      <c r="C77" s="890" t="s">
        <v>1420</v>
      </c>
      <c r="D77" s="812"/>
      <c r="E77" s="582" t="s">
        <v>801</v>
      </c>
      <c r="F77" s="811" t="s">
        <v>1426</v>
      </c>
      <c r="G77" s="811"/>
    </row>
    <row r="78" spans="1:7" ht="16.5" thickBot="1" thickTop="1">
      <c r="A78" s="593"/>
      <c r="B78" s="587"/>
      <c r="C78" s="891" t="s">
        <v>1414</v>
      </c>
      <c r="D78" s="813"/>
      <c r="E78" s="582" t="s">
        <v>802</v>
      </c>
      <c r="F78" s="810" t="s">
        <v>1431</v>
      </c>
      <c r="G78" s="810"/>
    </row>
    <row r="79" spans="1:2" ht="9" customHeight="1" thickTop="1">
      <c r="A79" s="593"/>
      <c r="B79" s="587"/>
    </row>
    <row r="80" spans="1:15" ht="13.5" customHeight="1" thickBot="1">
      <c r="A80" s="107">
        <v>4</v>
      </c>
      <c r="C80" s="281" t="s">
        <v>84</v>
      </c>
      <c r="D80" s="281" t="s">
        <v>770</v>
      </c>
      <c r="E80" s="281" t="s">
        <v>505</v>
      </c>
      <c r="F80" s="281" t="s">
        <v>76</v>
      </c>
      <c r="G80" s="281" t="s">
        <v>483</v>
      </c>
      <c r="H80" s="608" t="s">
        <v>91</v>
      </c>
      <c r="J80" s="610"/>
      <c r="K80" s="610"/>
      <c r="L80" s="610"/>
      <c r="M80" s="610"/>
      <c r="N80" s="610"/>
      <c r="O80" s="610"/>
    </row>
    <row r="81" spans="1:7" ht="16.5" customHeight="1" thickBot="1" thickTop="1">
      <c r="A81" s="593"/>
      <c r="B81" s="587"/>
      <c r="C81" s="792" t="s">
        <v>869</v>
      </c>
      <c r="D81" s="792"/>
      <c r="E81" s="806" t="s">
        <v>1405</v>
      </c>
      <c r="F81" s="885">
        <v>42642</v>
      </c>
      <c r="G81" s="885"/>
    </row>
    <row r="82" spans="1:7" ht="16.5" customHeight="1" thickBot="1" thickTop="1">
      <c r="A82" s="593"/>
      <c r="B82" s="587"/>
      <c r="C82" s="792"/>
      <c r="D82" s="792"/>
      <c r="E82" s="806"/>
      <c r="F82" s="885"/>
      <c r="G82" s="885"/>
    </row>
    <row r="83" spans="1:7" ht="16.5" thickBot="1" thickTop="1">
      <c r="A83" s="593"/>
      <c r="B83" s="587"/>
      <c r="C83" s="808"/>
      <c r="D83" s="808"/>
      <c r="E83" s="492" t="s">
        <v>3</v>
      </c>
      <c r="F83" s="808"/>
      <c r="G83" s="808"/>
    </row>
    <row r="84" spans="1:7" ht="16.5" thickBot="1" thickTop="1">
      <c r="A84" s="593"/>
      <c r="B84" s="587"/>
      <c r="C84" s="809" t="s">
        <v>1431</v>
      </c>
      <c r="D84" s="809"/>
      <c r="E84" s="581" t="s">
        <v>803</v>
      </c>
      <c r="F84" s="810" t="s">
        <v>1424</v>
      </c>
      <c r="G84" s="810"/>
    </row>
    <row r="85" spans="1:7" ht="16.5" thickBot="1" thickTop="1">
      <c r="A85" s="593"/>
      <c r="B85" s="587"/>
      <c r="C85" s="810" t="s">
        <v>1427</v>
      </c>
      <c r="D85" s="810"/>
      <c r="E85" s="581" t="s">
        <v>792</v>
      </c>
      <c r="F85" s="811" t="s">
        <v>1420</v>
      </c>
      <c r="G85" s="811"/>
    </row>
    <row r="86" spans="1:7" ht="16.5" thickBot="1" thickTop="1">
      <c r="A86" s="593"/>
      <c r="B86" s="587"/>
      <c r="C86" s="810" t="s">
        <v>1417</v>
      </c>
      <c r="D86" s="810"/>
      <c r="E86" s="581" t="s">
        <v>793</v>
      </c>
      <c r="F86" s="811" t="s">
        <v>1426</v>
      </c>
      <c r="G86" s="811"/>
    </row>
    <row r="87" spans="1:7" ht="16.5" thickBot="1" thickTop="1">
      <c r="A87" s="593"/>
      <c r="B87" s="587"/>
      <c r="C87" s="810" t="s">
        <v>1418</v>
      </c>
      <c r="D87" s="810"/>
      <c r="E87" s="581" t="s">
        <v>794</v>
      </c>
      <c r="F87" s="809" t="s">
        <v>1415</v>
      </c>
      <c r="G87" s="809"/>
    </row>
    <row r="88" spans="1:7" ht="16.5" thickBot="1" thickTop="1">
      <c r="A88" s="593"/>
      <c r="B88" s="587"/>
      <c r="C88" s="810" t="s">
        <v>1428</v>
      </c>
      <c r="D88" s="810"/>
      <c r="E88" s="581" t="s">
        <v>795</v>
      </c>
      <c r="F88" s="812" t="s">
        <v>1414</v>
      </c>
      <c r="G88" s="812"/>
    </row>
    <row r="89" spans="1:7" ht="16.5" thickBot="1" thickTop="1">
      <c r="A89" s="593"/>
      <c r="B89" s="587"/>
      <c r="C89" s="810" t="s">
        <v>1430</v>
      </c>
      <c r="D89" s="810"/>
      <c r="E89" s="601" t="s">
        <v>796</v>
      </c>
      <c r="F89" s="809" t="s">
        <v>1421</v>
      </c>
      <c r="G89" s="809"/>
    </row>
    <row r="90" spans="1:7" ht="16.5" thickBot="1" thickTop="1">
      <c r="A90" s="593"/>
      <c r="B90" s="587"/>
      <c r="C90" s="809" t="s">
        <v>1425</v>
      </c>
      <c r="D90" s="809"/>
      <c r="E90" s="489" t="s">
        <v>797</v>
      </c>
      <c r="F90" s="809" t="s">
        <v>1432</v>
      </c>
      <c r="G90" s="809"/>
    </row>
    <row r="91" spans="1:7" ht="16.5" thickBot="1" thickTop="1">
      <c r="A91" s="593"/>
      <c r="B91" s="587"/>
      <c r="C91" s="811" t="s">
        <v>1413</v>
      </c>
      <c r="D91" s="811"/>
      <c r="E91" s="491" t="s">
        <v>798</v>
      </c>
      <c r="F91" s="810" t="s">
        <v>1409</v>
      </c>
      <c r="G91" s="810"/>
    </row>
    <row r="92" spans="1:7" ht="16.5" thickBot="1" thickTop="1">
      <c r="A92" s="593"/>
      <c r="B92" s="587"/>
      <c r="C92" s="809" t="s">
        <v>1419</v>
      </c>
      <c r="D92" s="809"/>
      <c r="E92" s="491" t="s">
        <v>799</v>
      </c>
      <c r="F92" s="813" t="s">
        <v>1423</v>
      </c>
      <c r="G92" s="813"/>
    </row>
    <row r="93" spans="1:7" ht="16.5" thickBot="1" thickTop="1">
      <c r="A93" s="593"/>
      <c r="B93" s="587"/>
      <c r="C93" s="812" t="s">
        <v>1429</v>
      </c>
      <c r="D93" s="812"/>
      <c r="E93" s="491" t="s">
        <v>800</v>
      </c>
      <c r="F93" s="810" t="s">
        <v>1410</v>
      </c>
      <c r="G93" s="810"/>
    </row>
    <row r="94" spans="1:7" ht="16.5" thickBot="1" thickTop="1">
      <c r="A94" s="593"/>
      <c r="B94" s="587"/>
      <c r="C94" s="812" t="s">
        <v>1411</v>
      </c>
      <c r="D94" s="812"/>
      <c r="E94" s="491" t="s">
        <v>801</v>
      </c>
      <c r="F94" s="811" t="s">
        <v>1422</v>
      </c>
      <c r="G94" s="811"/>
    </row>
    <row r="95" spans="1:7" ht="16.5" thickBot="1" thickTop="1">
      <c r="A95" s="593"/>
      <c r="B95" s="587"/>
      <c r="C95" s="813" t="s">
        <v>1412</v>
      </c>
      <c r="D95" s="813"/>
      <c r="E95" s="491" t="s">
        <v>802</v>
      </c>
      <c r="F95" s="810" t="s">
        <v>1416</v>
      </c>
      <c r="G95" s="810"/>
    </row>
    <row r="96" spans="1:7" s="476" customFormat="1" ht="6" customHeight="1" thickTop="1">
      <c r="A96" s="593"/>
      <c r="B96" s="593"/>
      <c r="C96" s="106"/>
      <c r="D96" s="106"/>
      <c r="E96" s="612"/>
      <c r="F96" s="591"/>
      <c r="G96" s="591"/>
    </row>
    <row r="97" spans="1:15" ht="13.5" thickBot="1">
      <c r="A97" s="84">
        <v>5</v>
      </c>
      <c r="B97" s="84"/>
      <c r="C97" s="479" t="s">
        <v>68</v>
      </c>
      <c r="D97" s="479" t="s">
        <v>85</v>
      </c>
      <c r="E97" s="479" t="s">
        <v>771</v>
      </c>
      <c r="F97" s="479" t="s">
        <v>473</v>
      </c>
      <c r="G97" s="479" t="s">
        <v>772</v>
      </c>
      <c r="H97" s="479" t="s">
        <v>482</v>
      </c>
      <c r="J97" s="610"/>
      <c r="K97" s="610"/>
      <c r="L97" s="610"/>
      <c r="M97" s="610"/>
      <c r="N97" s="610"/>
      <c r="O97" s="610"/>
    </row>
    <row r="98" spans="1:7" ht="17.25" customHeight="1" thickBot="1" thickTop="1">
      <c r="A98" s="590"/>
      <c r="B98" s="604"/>
      <c r="C98" s="792" t="s">
        <v>875</v>
      </c>
      <c r="D98" s="792"/>
      <c r="E98" s="806" t="s">
        <v>1405</v>
      </c>
      <c r="F98" s="820">
        <v>42649</v>
      </c>
      <c r="G98" s="820"/>
    </row>
    <row r="99" spans="1:7" ht="16.5" customHeight="1" thickBot="1" thickTop="1">
      <c r="A99" s="593"/>
      <c r="B99" s="587"/>
      <c r="C99" s="792"/>
      <c r="D99" s="792"/>
      <c r="E99" s="806"/>
      <c r="F99" s="820"/>
      <c r="G99" s="820"/>
    </row>
    <row r="100" spans="1:7" ht="16.5" thickBot="1" thickTop="1">
      <c r="A100" s="593"/>
      <c r="B100" s="587"/>
      <c r="C100" s="808"/>
      <c r="D100" s="808"/>
      <c r="E100" s="492" t="s">
        <v>3</v>
      </c>
      <c r="F100" s="808"/>
      <c r="G100" s="808"/>
    </row>
    <row r="101" spans="1:7" ht="16.5" thickBot="1" thickTop="1">
      <c r="A101" s="593"/>
      <c r="B101" s="587"/>
      <c r="C101" s="809" t="s">
        <v>1411</v>
      </c>
      <c r="D101" s="809"/>
      <c r="E101" s="489" t="s">
        <v>803</v>
      </c>
      <c r="F101" s="810" t="s">
        <v>1409</v>
      </c>
      <c r="G101" s="810"/>
    </row>
    <row r="102" spans="1:7" ht="16.5" thickBot="1" thickTop="1">
      <c r="A102" s="593"/>
      <c r="B102" s="587"/>
      <c r="C102" s="810" t="s">
        <v>1419</v>
      </c>
      <c r="D102" s="810"/>
      <c r="E102" s="489" t="s">
        <v>792</v>
      </c>
      <c r="F102" s="811" t="s">
        <v>1425</v>
      </c>
      <c r="G102" s="811"/>
    </row>
    <row r="103" spans="1:7" ht="16.5" thickBot="1" thickTop="1">
      <c r="A103" s="593"/>
      <c r="B103" s="587"/>
      <c r="C103" s="810" t="s">
        <v>1412</v>
      </c>
      <c r="D103" s="810"/>
      <c r="E103" s="489" t="s">
        <v>793</v>
      </c>
      <c r="F103" s="811" t="s">
        <v>1413</v>
      </c>
      <c r="G103" s="811"/>
    </row>
    <row r="104" spans="1:7" ht="16.5" thickBot="1" thickTop="1">
      <c r="A104" s="593"/>
      <c r="B104" s="587"/>
      <c r="C104" s="810" t="s">
        <v>1422</v>
      </c>
      <c r="D104" s="810"/>
      <c r="E104" s="489" t="s">
        <v>794</v>
      </c>
      <c r="F104" s="809" t="s">
        <v>1416</v>
      </c>
      <c r="G104" s="809"/>
    </row>
    <row r="105" spans="1:7" ht="16.5" thickBot="1" thickTop="1">
      <c r="A105" s="593"/>
      <c r="B105" s="587"/>
      <c r="C105" s="810" t="s">
        <v>1429</v>
      </c>
      <c r="D105" s="810"/>
      <c r="E105" s="489" t="s">
        <v>795</v>
      </c>
      <c r="F105" s="812" t="s">
        <v>1432</v>
      </c>
      <c r="G105" s="812"/>
    </row>
    <row r="106" spans="1:7" ht="16.5" thickBot="1" thickTop="1">
      <c r="A106" s="593"/>
      <c r="B106" s="587"/>
      <c r="C106" s="810" t="s">
        <v>1423</v>
      </c>
      <c r="D106" s="810"/>
      <c r="E106" s="490" t="s">
        <v>796</v>
      </c>
      <c r="F106" s="809" t="s">
        <v>1410</v>
      </c>
      <c r="G106" s="809"/>
    </row>
    <row r="107" spans="1:7" ht="16.5" thickBot="1" thickTop="1">
      <c r="A107" s="593"/>
      <c r="B107" s="587"/>
      <c r="C107" s="809" t="s">
        <v>1428</v>
      </c>
      <c r="D107" s="809"/>
      <c r="E107" s="581" t="s">
        <v>797</v>
      </c>
      <c r="F107" s="809" t="s">
        <v>1420</v>
      </c>
      <c r="G107" s="809"/>
    </row>
    <row r="108" spans="1:7" ht="16.5" thickBot="1" thickTop="1">
      <c r="A108" s="593"/>
      <c r="B108" s="587"/>
      <c r="C108" s="811" t="s">
        <v>1417</v>
      </c>
      <c r="D108" s="811"/>
      <c r="E108" s="582" t="s">
        <v>798</v>
      </c>
      <c r="F108" s="810" t="s">
        <v>1431</v>
      </c>
      <c r="G108" s="810"/>
    </row>
    <row r="109" spans="1:7" ht="16.5" thickBot="1" thickTop="1">
      <c r="A109" s="593"/>
      <c r="B109" s="587"/>
      <c r="C109" s="809" t="s">
        <v>1430</v>
      </c>
      <c r="D109" s="809"/>
      <c r="E109" s="582" t="s">
        <v>799</v>
      </c>
      <c r="F109" s="813" t="s">
        <v>1427</v>
      </c>
      <c r="G109" s="813"/>
    </row>
    <row r="110" spans="1:7" ht="16.5" thickBot="1" thickTop="1">
      <c r="A110" s="593"/>
      <c r="B110" s="587"/>
      <c r="C110" s="812" t="s">
        <v>1414</v>
      </c>
      <c r="D110" s="812"/>
      <c r="E110" s="582" t="s">
        <v>800</v>
      </c>
      <c r="F110" s="810" t="s">
        <v>1421</v>
      </c>
      <c r="G110" s="810"/>
    </row>
    <row r="111" spans="1:7" ht="16.5" thickBot="1" thickTop="1">
      <c r="A111" s="593"/>
      <c r="B111" s="587"/>
      <c r="C111" s="812" t="s">
        <v>1418</v>
      </c>
      <c r="D111" s="812"/>
      <c r="E111" s="582" t="s">
        <v>801</v>
      </c>
      <c r="F111" s="811" t="s">
        <v>1424</v>
      </c>
      <c r="G111" s="811"/>
    </row>
    <row r="112" spans="1:7" ht="16.5" thickBot="1" thickTop="1">
      <c r="A112" s="593"/>
      <c r="B112" s="587"/>
      <c r="C112" s="813" t="s">
        <v>1426</v>
      </c>
      <c r="D112" s="813"/>
      <c r="E112" s="582" t="s">
        <v>802</v>
      </c>
      <c r="F112" s="810" t="s">
        <v>1415</v>
      </c>
      <c r="G112" s="810"/>
    </row>
    <row r="113" spans="1:7" ht="15.75" thickTop="1">
      <c r="A113" s="587"/>
      <c r="B113" s="587"/>
      <c r="D113" s="893"/>
      <c r="E113" s="893"/>
      <c r="F113" s="893"/>
      <c r="G113" s="893"/>
    </row>
    <row r="114" spans="1:15" ht="13.5" thickBot="1">
      <c r="A114" s="84">
        <v>6</v>
      </c>
      <c r="B114" s="84"/>
      <c r="C114" s="281" t="s">
        <v>773</v>
      </c>
      <c r="D114" s="281" t="s">
        <v>774</v>
      </c>
      <c r="E114" s="281" t="s">
        <v>496</v>
      </c>
      <c r="F114" s="281" t="s">
        <v>775</v>
      </c>
      <c r="G114" s="281" t="s">
        <v>90</v>
      </c>
      <c r="H114" s="281" t="s">
        <v>82</v>
      </c>
      <c r="J114" s="610"/>
      <c r="K114" s="610"/>
      <c r="L114" s="610"/>
      <c r="M114" s="610"/>
      <c r="N114" s="610"/>
      <c r="O114" s="610"/>
    </row>
    <row r="115" spans="1:7" ht="16.5" customHeight="1" thickBot="1" thickTop="1">
      <c r="A115" s="593"/>
      <c r="B115" s="587"/>
      <c r="C115" s="792" t="s">
        <v>883</v>
      </c>
      <c r="D115" s="792"/>
      <c r="E115" s="806" t="s">
        <v>1405</v>
      </c>
      <c r="F115" s="820">
        <v>42656</v>
      </c>
      <c r="G115" s="820"/>
    </row>
    <row r="116" spans="1:7" ht="16.5" customHeight="1" thickBot="1" thickTop="1">
      <c r="A116" s="593"/>
      <c r="B116" s="587"/>
      <c r="C116" s="792"/>
      <c r="D116" s="792"/>
      <c r="E116" s="806"/>
      <c r="F116" s="820"/>
      <c r="G116" s="820"/>
    </row>
    <row r="117" spans="1:7" ht="16.5" thickBot="1" thickTop="1">
      <c r="A117" s="593"/>
      <c r="B117" s="587"/>
      <c r="C117" s="808"/>
      <c r="D117" s="808"/>
      <c r="E117" s="492" t="s">
        <v>3</v>
      </c>
      <c r="F117" s="808"/>
      <c r="G117" s="808"/>
    </row>
    <row r="118" spans="1:7" ht="16.5" thickBot="1" thickTop="1">
      <c r="A118" s="593"/>
      <c r="B118" s="587"/>
      <c r="C118" s="809" t="s">
        <v>1418</v>
      </c>
      <c r="D118" s="809"/>
      <c r="E118" s="581" t="s">
        <v>803</v>
      </c>
      <c r="F118" s="810" t="s">
        <v>1414</v>
      </c>
      <c r="G118" s="810"/>
    </row>
    <row r="119" spans="1:7" ht="16.5" thickBot="1" thickTop="1">
      <c r="A119" s="593"/>
      <c r="B119" s="587"/>
      <c r="C119" s="810" t="s">
        <v>1428</v>
      </c>
      <c r="D119" s="810"/>
      <c r="E119" s="581" t="s">
        <v>792</v>
      </c>
      <c r="F119" s="811" t="s">
        <v>1430</v>
      </c>
      <c r="G119" s="811"/>
    </row>
    <row r="120" spans="1:7" ht="16.5" thickBot="1" thickTop="1">
      <c r="A120" s="593"/>
      <c r="B120" s="587"/>
      <c r="C120" s="810" t="s">
        <v>1421</v>
      </c>
      <c r="D120" s="810"/>
      <c r="E120" s="581" t="s">
        <v>793</v>
      </c>
      <c r="F120" s="811" t="s">
        <v>1420</v>
      </c>
      <c r="G120" s="811"/>
    </row>
    <row r="121" spans="1:7" ht="16.5" thickBot="1" thickTop="1">
      <c r="A121" s="593"/>
      <c r="B121" s="587"/>
      <c r="C121" s="810" t="s">
        <v>1424</v>
      </c>
      <c r="D121" s="810"/>
      <c r="E121" s="581" t="s">
        <v>794</v>
      </c>
      <c r="F121" s="809" t="s">
        <v>1426</v>
      </c>
      <c r="G121" s="809"/>
    </row>
    <row r="122" spans="1:7" ht="16.5" thickBot="1" thickTop="1">
      <c r="A122" s="593"/>
      <c r="B122" s="587"/>
      <c r="C122" s="810" t="s">
        <v>1431</v>
      </c>
      <c r="D122" s="810"/>
      <c r="E122" s="581" t="s">
        <v>795</v>
      </c>
      <c r="F122" s="812" t="s">
        <v>1415</v>
      </c>
      <c r="G122" s="812"/>
    </row>
    <row r="123" spans="1:7" ht="14.25" customHeight="1" thickBot="1" thickTop="1">
      <c r="A123" s="593"/>
      <c r="B123" s="587"/>
      <c r="C123" s="810" t="s">
        <v>1417</v>
      </c>
      <c r="D123" s="810"/>
      <c r="E123" s="601" t="s">
        <v>796</v>
      </c>
      <c r="F123" s="809" t="s">
        <v>1427</v>
      </c>
      <c r="G123" s="809"/>
    </row>
    <row r="124" spans="1:7" ht="14.25" customHeight="1" thickBot="1" thickTop="1">
      <c r="A124" s="593"/>
      <c r="B124" s="587"/>
      <c r="C124" s="809" t="s">
        <v>1429</v>
      </c>
      <c r="D124" s="809"/>
      <c r="E124" s="489" t="s">
        <v>797</v>
      </c>
      <c r="F124" s="809" t="s">
        <v>1422</v>
      </c>
      <c r="G124" s="809"/>
    </row>
    <row r="125" spans="1:7" ht="16.5" thickBot="1" thickTop="1">
      <c r="A125" s="593"/>
      <c r="B125" s="587"/>
      <c r="C125" s="811" t="s">
        <v>1411</v>
      </c>
      <c r="D125" s="811"/>
      <c r="E125" s="491" t="s">
        <v>798</v>
      </c>
      <c r="F125" s="810" t="s">
        <v>1412</v>
      </c>
      <c r="G125" s="810"/>
    </row>
    <row r="126" spans="1:7" ht="16.5" thickBot="1" thickTop="1">
      <c r="A126" s="593"/>
      <c r="B126" s="587"/>
      <c r="C126" s="809" t="s">
        <v>1416</v>
      </c>
      <c r="D126" s="809"/>
      <c r="E126" s="491" t="s">
        <v>799</v>
      </c>
      <c r="F126" s="813" t="s">
        <v>1409</v>
      </c>
      <c r="G126" s="813"/>
    </row>
    <row r="127" spans="1:7" ht="16.5" thickBot="1" thickTop="1">
      <c r="A127" s="593"/>
      <c r="B127" s="587"/>
      <c r="C127" s="812" t="s">
        <v>1432</v>
      </c>
      <c r="D127" s="812"/>
      <c r="E127" s="491" t="s">
        <v>800</v>
      </c>
      <c r="F127" s="810" t="s">
        <v>1423</v>
      </c>
      <c r="G127" s="810"/>
    </row>
    <row r="128" spans="1:7" ht="16.5" thickBot="1" thickTop="1">
      <c r="A128" s="593"/>
      <c r="B128" s="587"/>
      <c r="C128" s="812" t="s">
        <v>1425</v>
      </c>
      <c r="D128" s="812"/>
      <c r="E128" s="491" t="s">
        <v>801</v>
      </c>
      <c r="F128" s="811" t="s">
        <v>1410</v>
      </c>
      <c r="G128" s="811"/>
    </row>
    <row r="129" spans="1:7" ht="16.5" thickBot="1" thickTop="1">
      <c r="A129" s="593"/>
      <c r="B129" s="587"/>
      <c r="C129" s="813" t="s">
        <v>1419</v>
      </c>
      <c r="D129" s="813"/>
      <c r="E129" s="491" t="s">
        <v>802</v>
      </c>
      <c r="F129" s="810" t="s">
        <v>1413</v>
      </c>
      <c r="G129" s="810"/>
    </row>
    <row r="130" spans="1:2" ht="9.75" customHeight="1" thickTop="1">
      <c r="A130" s="593"/>
      <c r="B130" s="587"/>
    </row>
    <row r="131" spans="1:15" ht="13.5" thickBot="1">
      <c r="A131" s="84">
        <v>7</v>
      </c>
      <c r="B131" s="84"/>
      <c r="C131" s="479" t="s">
        <v>77</v>
      </c>
      <c r="D131" s="479" t="s">
        <v>69</v>
      </c>
      <c r="E131" s="479" t="s">
        <v>474</v>
      </c>
      <c r="F131" s="479" t="s">
        <v>776</v>
      </c>
      <c r="G131" s="479" t="s">
        <v>73</v>
      </c>
      <c r="H131" s="479" t="s">
        <v>777</v>
      </c>
      <c r="J131" s="607"/>
      <c r="K131" s="607"/>
      <c r="L131" s="607"/>
      <c r="M131" s="607"/>
      <c r="N131" s="607"/>
      <c r="O131" s="607"/>
    </row>
    <row r="132" spans="1:7" ht="16.5" customHeight="1" thickBot="1" thickTop="1">
      <c r="A132" s="593"/>
      <c r="B132" s="587"/>
      <c r="C132" s="792" t="s">
        <v>890</v>
      </c>
      <c r="D132" s="792"/>
      <c r="E132" s="806" t="s">
        <v>1405</v>
      </c>
      <c r="F132" s="863">
        <v>42663</v>
      </c>
      <c r="G132" s="863"/>
    </row>
    <row r="133" spans="1:7" ht="16.5" customHeight="1" thickBot="1" thickTop="1">
      <c r="A133" s="593"/>
      <c r="B133" s="587"/>
      <c r="C133" s="792"/>
      <c r="D133" s="792"/>
      <c r="E133" s="806"/>
      <c r="F133" s="863"/>
      <c r="G133" s="863"/>
    </row>
    <row r="134" spans="1:7" ht="16.5" thickBot="1" thickTop="1">
      <c r="A134" s="593"/>
      <c r="B134" s="587"/>
      <c r="C134" s="808"/>
      <c r="D134" s="808"/>
      <c r="E134" s="492" t="s">
        <v>3</v>
      </c>
      <c r="F134" s="808"/>
      <c r="G134" s="808"/>
    </row>
    <row r="135" spans="1:7" ht="16.5" thickBot="1" thickTop="1">
      <c r="A135" s="593"/>
      <c r="B135" s="587"/>
      <c r="C135" s="809" t="s">
        <v>1413</v>
      </c>
      <c r="D135" s="809"/>
      <c r="E135" s="489" t="s">
        <v>803</v>
      </c>
      <c r="F135" s="810" t="s">
        <v>1425</v>
      </c>
      <c r="G135" s="810"/>
    </row>
    <row r="136" spans="1:7" ht="16.5" thickBot="1" thickTop="1">
      <c r="A136" s="593"/>
      <c r="B136" s="587"/>
      <c r="C136" s="810" t="s">
        <v>1410</v>
      </c>
      <c r="D136" s="810"/>
      <c r="E136" s="489" t="s">
        <v>792</v>
      </c>
      <c r="F136" s="811" t="s">
        <v>1432</v>
      </c>
      <c r="G136" s="811"/>
    </row>
    <row r="137" spans="1:7" ht="16.5" thickBot="1" thickTop="1">
      <c r="A137" s="593"/>
      <c r="B137" s="587"/>
      <c r="C137" s="810" t="s">
        <v>1423</v>
      </c>
      <c r="D137" s="810"/>
      <c r="E137" s="489" t="s">
        <v>793</v>
      </c>
      <c r="F137" s="811" t="s">
        <v>1429</v>
      </c>
      <c r="G137" s="811"/>
    </row>
    <row r="138" spans="1:7" ht="16.5" thickBot="1" thickTop="1">
      <c r="A138" s="593"/>
      <c r="B138" s="587"/>
      <c r="C138" s="810" t="s">
        <v>1412</v>
      </c>
      <c r="D138" s="810"/>
      <c r="E138" s="489" t="s">
        <v>794</v>
      </c>
      <c r="F138" s="809" t="s">
        <v>1419</v>
      </c>
      <c r="G138" s="809"/>
    </row>
    <row r="139" spans="1:7" ht="14.25" customHeight="1" thickBot="1" thickTop="1">
      <c r="A139" s="593"/>
      <c r="B139" s="587"/>
      <c r="C139" s="810" t="s">
        <v>1422</v>
      </c>
      <c r="D139" s="810"/>
      <c r="E139" s="489" t="s">
        <v>795</v>
      </c>
      <c r="F139" s="812" t="s">
        <v>1409</v>
      </c>
      <c r="G139" s="812"/>
    </row>
    <row r="140" spans="1:7" ht="14.25" customHeight="1" thickBot="1" thickTop="1">
      <c r="A140" s="593"/>
      <c r="B140" s="587"/>
      <c r="C140" s="810" t="s">
        <v>1416</v>
      </c>
      <c r="D140" s="810"/>
      <c r="E140" s="490" t="s">
        <v>796</v>
      </c>
      <c r="F140" s="809" t="s">
        <v>1411</v>
      </c>
      <c r="G140" s="809"/>
    </row>
    <row r="141" spans="1:7" ht="16.5" thickBot="1" thickTop="1">
      <c r="A141" s="593"/>
      <c r="B141" s="587"/>
      <c r="C141" s="809" t="s">
        <v>1427</v>
      </c>
      <c r="D141" s="809"/>
      <c r="E141" s="581" t="s">
        <v>797</v>
      </c>
      <c r="F141" s="809" t="s">
        <v>1431</v>
      </c>
      <c r="G141" s="809"/>
    </row>
    <row r="142" spans="1:7" ht="16.5" thickBot="1" thickTop="1">
      <c r="A142" s="593"/>
      <c r="B142" s="587"/>
      <c r="C142" s="811" t="s">
        <v>1415</v>
      </c>
      <c r="D142" s="811"/>
      <c r="E142" s="582" t="s">
        <v>798</v>
      </c>
      <c r="F142" s="810" t="s">
        <v>1424</v>
      </c>
      <c r="G142" s="810"/>
    </row>
    <row r="143" spans="1:7" ht="16.5" thickBot="1" thickTop="1">
      <c r="A143" s="593"/>
      <c r="B143" s="587"/>
      <c r="C143" s="809" t="s">
        <v>1426</v>
      </c>
      <c r="D143" s="809"/>
      <c r="E143" s="582" t="s">
        <v>799</v>
      </c>
      <c r="F143" s="813" t="s">
        <v>1418</v>
      </c>
      <c r="G143" s="813"/>
    </row>
    <row r="144" spans="1:7" ht="16.5" thickBot="1" thickTop="1">
      <c r="A144" s="593"/>
      <c r="B144" s="587"/>
      <c r="C144" s="812" t="s">
        <v>1430</v>
      </c>
      <c r="D144" s="812"/>
      <c r="E144" s="582" t="s">
        <v>800</v>
      </c>
      <c r="F144" s="810" t="s">
        <v>1417</v>
      </c>
      <c r="G144" s="810"/>
    </row>
    <row r="145" spans="1:7" ht="16.5" thickBot="1" thickTop="1">
      <c r="A145" s="593"/>
      <c r="B145" s="587"/>
      <c r="C145" s="812" t="s">
        <v>1414</v>
      </c>
      <c r="D145" s="812"/>
      <c r="E145" s="582" t="s">
        <v>801</v>
      </c>
      <c r="F145" s="811" t="s">
        <v>1420</v>
      </c>
      <c r="G145" s="811"/>
    </row>
    <row r="146" spans="1:7" ht="16.5" thickBot="1" thickTop="1">
      <c r="A146" s="593"/>
      <c r="B146" s="587"/>
      <c r="C146" s="813" t="s">
        <v>1421</v>
      </c>
      <c r="D146" s="813"/>
      <c r="E146" s="582" t="s">
        <v>802</v>
      </c>
      <c r="F146" s="810" t="s">
        <v>1428</v>
      </c>
      <c r="G146" s="810"/>
    </row>
    <row r="147" spans="1:2" ht="10.5" customHeight="1" thickTop="1">
      <c r="A147" s="593"/>
      <c r="B147" s="587"/>
    </row>
    <row r="148" spans="1:15" ht="13.5" thickBot="1">
      <c r="A148" s="84">
        <v>8</v>
      </c>
      <c r="B148" s="84"/>
      <c r="C148" s="281" t="s">
        <v>93</v>
      </c>
      <c r="D148" s="281" t="s">
        <v>89</v>
      </c>
      <c r="E148" s="281" t="s">
        <v>487</v>
      </c>
      <c r="F148" s="281" t="s">
        <v>778</v>
      </c>
      <c r="G148" s="281" t="s">
        <v>67</v>
      </c>
      <c r="H148" s="281" t="s">
        <v>495</v>
      </c>
      <c r="J148" s="610"/>
      <c r="K148" s="610"/>
      <c r="L148" s="610"/>
      <c r="M148" s="610"/>
      <c r="N148" s="610"/>
      <c r="O148" s="610"/>
    </row>
    <row r="149" spans="1:7" ht="16.5" customHeight="1" thickBot="1" thickTop="1">
      <c r="A149" s="593"/>
      <c r="B149" s="587"/>
      <c r="C149" s="792" t="s">
        <v>892</v>
      </c>
      <c r="D149" s="792"/>
      <c r="E149" s="806" t="s">
        <v>1405</v>
      </c>
      <c r="F149" s="820">
        <v>42670</v>
      </c>
      <c r="G149" s="820"/>
    </row>
    <row r="150" spans="1:7" ht="16.5" customHeight="1" thickBot="1" thickTop="1">
      <c r="A150" s="593"/>
      <c r="B150" s="587"/>
      <c r="C150" s="792"/>
      <c r="D150" s="792"/>
      <c r="E150" s="806"/>
      <c r="F150" s="820"/>
      <c r="G150" s="820"/>
    </row>
    <row r="151" spans="1:7" ht="16.5" thickBot="1" thickTop="1">
      <c r="A151" s="593"/>
      <c r="B151" s="587"/>
      <c r="C151" s="808"/>
      <c r="D151" s="808"/>
      <c r="E151" s="492" t="s">
        <v>3</v>
      </c>
      <c r="F151" s="808"/>
      <c r="G151" s="808"/>
    </row>
    <row r="152" spans="1:7" ht="16.5" thickBot="1" thickTop="1">
      <c r="A152" s="593"/>
      <c r="B152" s="587"/>
      <c r="C152" s="809" t="s">
        <v>1424</v>
      </c>
      <c r="D152" s="809"/>
      <c r="E152" s="581" t="s">
        <v>803</v>
      </c>
      <c r="F152" s="810" t="s">
        <v>1417</v>
      </c>
      <c r="G152" s="810"/>
    </row>
    <row r="153" spans="1:7" ht="16.5" thickBot="1" thickTop="1">
      <c r="A153" s="593"/>
      <c r="B153" s="587"/>
      <c r="C153" s="810" t="s">
        <v>1418</v>
      </c>
      <c r="D153" s="810"/>
      <c r="E153" s="581" t="s">
        <v>792</v>
      </c>
      <c r="F153" s="811" t="s">
        <v>1427</v>
      </c>
      <c r="G153" s="811"/>
    </row>
    <row r="154" spans="1:7" ht="16.5" thickBot="1" thickTop="1">
      <c r="A154" s="593"/>
      <c r="B154" s="587"/>
      <c r="C154" s="810" t="s">
        <v>1431</v>
      </c>
      <c r="D154" s="810"/>
      <c r="E154" s="581" t="s">
        <v>793</v>
      </c>
      <c r="F154" s="811" t="s">
        <v>1428</v>
      </c>
      <c r="G154" s="811"/>
    </row>
    <row r="155" spans="1:7" ht="14.25" customHeight="1" thickBot="1" thickTop="1">
      <c r="A155" s="593"/>
      <c r="B155" s="587"/>
      <c r="C155" s="810" t="s">
        <v>1415</v>
      </c>
      <c r="D155" s="810"/>
      <c r="E155" s="581" t="s">
        <v>794</v>
      </c>
      <c r="F155" s="809" t="s">
        <v>1414</v>
      </c>
      <c r="G155" s="809"/>
    </row>
    <row r="156" spans="1:7" ht="14.25" customHeight="1" thickBot="1" thickTop="1">
      <c r="A156" s="593"/>
      <c r="B156" s="587"/>
      <c r="C156" s="810" t="s">
        <v>1426</v>
      </c>
      <c r="D156" s="810"/>
      <c r="E156" s="581" t="s">
        <v>795</v>
      </c>
      <c r="F156" s="812" t="s">
        <v>1421</v>
      </c>
      <c r="G156" s="812"/>
    </row>
    <row r="157" spans="1:7" ht="16.5" thickBot="1" thickTop="1">
      <c r="A157" s="593"/>
      <c r="B157" s="587"/>
      <c r="C157" s="810" t="s">
        <v>1420</v>
      </c>
      <c r="D157" s="810"/>
      <c r="E157" s="601" t="s">
        <v>796</v>
      </c>
      <c r="F157" s="809" t="s">
        <v>1430</v>
      </c>
      <c r="G157" s="809"/>
    </row>
    <row r="158" spans="1:7" ht="16.5" thickBot="1" thickTop="1">
      <c r="A158" s="593"/>
      <c r="B158" s="587"/>
      <c r="C158" s="809" t="s">
        <v>1432</v>
      </c>
      <c r="D158" s="809"/>
      <c r="E158" s="489" t="s">
        <v>797</v>
      </c>
      <c r="F158" s="809" t="s">
        <v>1419</v>
      </c>
      <c r="G158" s="809"/>
    </row>
    <row r="159" spans="1:7" ht="16.5" thickBot="1" thickTop="1">
      <c r="A159" s="593"/>
      <c r="B159" s="587"/>
      <c r="C159" s="811" t="s">
        <v>1429</v>
      </c>
      <c r="D159" s="811"/>
      <c r="E159" s="491" t="s">
        <v>798</v>
      </c>
      <c r="F159" s="810" t="s">
        <v>1413</v>
      </c>
      <c r="G159" s="810"/>
    </row>
    <row r="160" spans="1:7" ht="16.5" thickBot="1" thickTop="1">
      <c r="A160" s="593"/>
      <c r="B160" s="587"/>
      <c r="C160" s="809" t="s">
        <v>1425</v>
      </c>
      <c r="D160" s="809"/>
      <c r="E160" s="491" t="s">
        <v>799</v>
      </c>
      <c r="F160" s="813" t="s">
        <v>1411</v>
      </c>
      <c r="G160" s="813"/>
    </row>
    <row r="161" spans="1:7" ht="16.5" thickBot="1" thickTop="1">
      <c r="A161" s="593"/>
      <c r="B161" s="587"/>
      <c r="C161" s="812" t="s">
        <v>1410</v>
      </c>
      <c r="D161" s="812"/>
      <c r="E161" s="491" t="s">
        <v>800</v>
      </c>
      <c r="F161" s="810" t="s">
        <v>1422</v>
      </c>
      <c r="G161" s="810"/>
    </row>
    <row r="162" spans="1:7" ht="16.5" thickBot="1" thickTop="1">
      <c r="A162" s="593"/>
      <c r="B162" s="587"/>
      <c r="C162" s="812" t="s">
        <v>1423</v>
      </c>
      <c r="D162" s="812"/>
      <c r="E162" s="491" t="s">
        <v>801</v>
      </c>
      <c r="F162" s="811" t="s">
        <v>1416</v>
      </c>
      <c r="G162" s="811"/>
    </row>
    <row r="163" spans="1:7" ht="16.5" thickBot="1" thickTop="1">
      <c r="A163" s="593"/>
      <c r="B163" s="587"/>
      <c r="C163" s="813" t="s">
        <v>1409</v>
      </c>
      <c r="D163" s="813"/>
      <c r="E163" s="491" t="s">
        <v>802</v>
      </c>
      <c r="F163" s="810" t="s">
        <v>1412</v>
      </c>
      <c r="G163" s="810"/>
    </row>
    <row r="164" spans="1:2" ht="15.75" thickTop="1">
      <c r="A164" s="593"/>
      <c r="B164" s="587"/>
    </row>
    <row r="165" spans="1:18" ht="13.5" thickBot="1">
      <c r="A165" s="84">
        <v>9</v>
      </c>
      <c r="B165" s="84"/>
      <c r="C165" s="479" t="s">
        <v>506</v>
      </c>
      <c r="D165" s="479" t="s">
        <v>779</v>
      </c>
      <c r="E165" s="479" t="s">
        <v>87</v>
      </c>
      <c r="F165" s="479" t="s">
        <v>86</v>
      </c>
      <c r="G165" s="479" t="s">
        <v>88</v>
      </c>
      <c r="H165" s="479" t="s">
        <v>780</v>
      </c>
      <c r="J165" s="607"/>
      <c r="K165" s="607"/>
      <c r="L165" s="607"/>
      <c r="M165" s="607"/>
      <c r="N165" s="607"/>
      <c r="O165" s="607"/>
      <c r="P165" s="611"/>
      <c r="Q165" s="611"/>
      <c r="R165" s="200"/>
    </row>
    <row r="166" spans="1:7" ht="16.5" customHeight="1" thickBot="1" thickTop="1">
      <c r="A166" s="593"/>
      <c r="B166" s="587"/>
      <c r="C166" s="792" t="s">
        <v>897</v>
      </c>
      <c r="D166" s="792"/>
      <c r="E166" s="806" t="s">
        <v>1405</v>
      </c>
      <c r="F166" s="820">
        <v>42677</v>
      </c>
      <c r="G166" s="820"/>
    </row>
    <row r="167" spans="1:7" ht="16.5" customHeight="1" thickBot="1" thickTop="1">
      <c r="A167" s="593"/>
      <c r="B167" s="587"/>
      <c r="C167" s="792"/>
      <c r="D167" s="792"/>
      <c r="E167" s="806"/>
      <c r="F167" s="820"/>
      <c r="G167" s="820"/>
    </row>
    <row r="168" spans="1:7" ht="16.5" thickBot="1" thickTop="1">
      <c r="A168" s="593"/>
      <c r="B168" s="587"/>
      <c r="C168" s="808"/>
      <c r="D168" s="808"/>
      <c r="E168" s="492" t="s">
        <v>3</v>
      </c>
      <c r="F168" s="808"/>
      <c r="G168" s="808"/>
    </row>
    <row r="169" spans="1:7" ht="16.5" thickBot="1" thickTop="1">
      <c r="A169" s="593"/>
      <c r="B169" s="587"/>
      <c r="C169" s="809" t="s">
        <v>1422</v>
      </c>
      <c r="D169" s="809"/>
      <c r="E169" s="489" t="s">
        <v>803</v>
      </c>
      <c r="F169" s="810" t="s">
        <v>1412</v>
      </c>
      <c r="G169" s="810"/>
    </row>
    <row r="170" spans="1:7" ht="14.25" customHeight="1" thickBot="1" thickTop="1">
      <c r="A170" s="593"/>
      <c r="B170" s="587"/>
      <c r="C170" s="810" t="s">
        <v>1423</v>
      </c>
      <c r="D170" s="810"/>
      <c r="E170" s="489" t="s">
        <v>792</v>
      </c>
      <c r="F170" s="811" t="s">
        <v>1411</v>
      </c>
      <c r="G170" s="811"/>
    </row>
    <row r="171" spans="1:7" ht="14.25" customHeight="1" thickBot="1" thickTop="1">
      <c r="A171" s="593"/>
      <c r="B171" s="587"/>
      <c r="C171" s="810" t="s">
        <v>1419</v>
      </c>
      <c r="D171" s="810"/>
      <c r="E171" s="489" t="s">
        <v>793</v>
      </c>
      <c r="F171" s="811" t="s">
        <v>1432</v>
      </c>
      <c r="G171" s="811"/>
    </row>
    <row r="172" spans="1:7" ht="16.5" thickBot="1" thickTop="1">
      <c r="A172" s="593"/>
      <c r="B172" s="587"/>
      <c r="C172" s="810" t="s">
        <v>1416</v>
      </c>
      <c r="D172" s="810"/>
      <c r="E172" s="489" t="s">
        <v>794</v>
      </c>
      <c r="F172" s="809" t="s">
        <v>1413</v>
      </c>
      <c r="G172" s="809"/>
    </row>
    <row r="173" spans="1:7" ht="16.5" thickBot="1" thickTop="1">
      <c r="A173" s="593"/>
      <c r="B173" s="587"/>
      <c r="C173" s="810" t="s">
        <v>1410</v>
      </c>
      <c r="D173" s="810"/>
      <c r="E173" s="489" t="s">
        <v>795</v>
      </c>
      <c r="F173" s="812" t="s">
        <v>1419</v>
      </c>
      <c r="G173" s="812"/>
    </row>
    <row r="174" spans="1:7" ht="16.5" thickBot="1" thickTop="1">
      <c r="A174" s="593"/>
      <c r="B174" s="587"/>
      <c r="C174" s="810" t="s">
        <v>1425</v>
      </c>
      <c r="D174" s="810"/>
      <c r="E174" s="490" t="s">
        <v>796</v>
      </c>
      <c r="F174" s="809" t="s">
        <v>1429</v>
      </c>
      <c r="G174" s="809"/>
    </row>
    <row r="175" spans="1:7" ht="16.5" thickBot="1" thickTop="1">
      <c r="A175" s="593"/>
      <c r="B175" s="587"/>
      <c r="C175" s="809" t="s">
        <v>1414</v>
      </c>
      <c r="D175" s="809"/>
      <c r="E175" s="581" t="s">
        <v>797</v>
      </c>
      <c r="F175" s="809" t="s">
        <v>1430</v>
      </c>
      <c r="G175" s="809"/>
    </row>
    <row r="176" spans="1:7" ht="16.5" thickBot="1" thickTop="1">
      <c r="A176" s="593"/>
      <c r="B176" s="587"/>
      <c r="C176" s="811" t="s">
        <v>1426</v>
      </c>
      <c r="D176" s="811"/>
      <c r="E176" s="582" t="s">
        <v>798</v>
      </c>
      <c r="F176" s="810" t="s">
        <v>1428</v>
      </c>
      <c r="G176" s="810"/>
    </row>
    <row r="177" spans="1:7" ht="16.5" thickBot="1" thickTop="1">
      <c r="A177" s="593"/>
      <c r="B177" s="587"/>
      <c r="C177" s="809" t="s">
        <v>1420</v>
      </c>
      <c r="D177" s="809"/>
      <c r="E177" s="582" t="s">
        <v>799</v>
      </c>
      <c r="F177" s="813" t="s">
        <v>1424</v>
      </c>
      <c r="G177" s="813"/>
    </row>
    <row r="178" spans="1:7" ht="16.5" thickBot="1" thickTop="1">
      <c r="A178" s="593"/>
      <c r="B178" s="587"/>
      <c r="C178" s="812" t="s">
        <v>1421</v>
      </c>
      <c r="D178" s="812"/>
      <c r="E178" s="582" t="s">
        <v>800</v>
      </c>
      <c r="F178" s="810" t="s">
        <v>1427</v>
      </c>
      <c r="G178" s="810"/>
    </row>
    <row r="179" spans="1:7" ht="16.5" thickBot="1" thickTop="1">
      <c r="A179" s="593"/>
      <c r="B179" s="587"/>
      <c r="C179" s="812" t="s">
        <v>1415</v>
      </c>
      <c r="D179" s="812"/>
      <c r="E179" s="582" t="s">
        <v>801</v>
      </c>
      <c r="F179" s="811" t="s">
        <v>1417</v>
      </c>
      <c r="G179" s="811"/>
    </row>
    <row r="180" spans="1:7" ht="16.5" thickBot="1" thickTop="1">
      <c r="A180" s="593"/>
      <c r="B180" s="587"/>
      <c r="C180" s="813" t="s">
        <v>1431</v>
      </c>
      <c r="D180" s="813"/>
      <c r="E180" s="582" t="s">
        <v>802</v>
      </c>
      <c r="F180" s="810" t="s">
        <v>1418</v>
      </c>
      <c r="G180" s="810"/>
    </row>
    <row r="181" spans="1:2" ht="9" customHeight="1" thickTop="1">
      <c r="A181" s="593"/>
      <c r="B181" s="587"/>
    </row>
    <row r="182" spans="1:15" ht="13.5" thickBot="1">
      <c r="A182" s="84">
        <v>10</v>
      </c>
      <c r="B182" s="84"/>
      <c r="C182" s="281" t="s">
        <v>488</v>
      </c>
      <c r="D182" s="281" t="s">
        <v>781</v>
      </c>
      <c r="E182" s="281" t="s">
        <v>83</v>
      </c>
      <c r="F182" s="281" t="s">
        <v>92</v>
      </c>
      <c r="G182" s="281" t="s">
        <v>79</v>
      </c>
      <c r="H182" s="281" t="s">
        <v>75</v>
      </c>
      <c r="J182" s="610"/>
      <c r="K182" s="610"/>
      <c r="L182" s="610"/>
      <c r="M182" s="610"/>
      <c r="N182" s="610"/>
      <c r="O182" s="610"/>
    </row>
    <row r="183" spans="1:7" ht="17.25" customHeight="1" thickBot="1" thickTop="1">
      <c r="A183" s="593"/>
      <c r="B183" s="587"/>
      <c r="C183" s="792" t="s">
        <v>898</v>
      </c>
      <c r="D183" s="792"/>
      <c r="E183" s="806" t="s">
        <v>1405</v>
      </c>
      <c r="F183" s="820">
        <v>42684</v>
      </c>
      <c r="G183" s="820"/>
    </row>
    <row r="184" spans="1:7" ht="16.5" customHeight="1" thickBot="1" thickTop="1">
      <c r="A184" s="593"/>
      <c r="B184" s="587"/>
      <c r="C184" s="792"/>
      <c r="D184" s="792"/>
      <c r="E184" s="806"/>
      <c r="F184" s="820"/>
      <c r="G184" s="820"/>
    </row>
    <row r="185" spans="1:7" ht="16.5" thickBot="1" thickTop="1">
      <c r="A185" s="593"/>
      <c r="B185" s="587"/>
      <c r="C185" s="808"/>
      <c r="D185" s="808"/>
      <c r="E185" s="492" t="s">
        <v>3</v>
      </c>
      <c r="F185" s="808"/>
      <c r="G185" s="808"/>
    </row>
    <row r="186" spans="1:7" ht="16.5" thickBot="1" thickTop="1">
      <c r="A186" s="593"/>
      <c r="B186" s="587"/>
      <c r="C186" s="809" t="s">
        <v>1421</v>
      </c>
      <c r="D186" s="809"/>
      <c r="E186" s="581" t="s">
        <v>803</v>
      </c>
      <c r="F186" s="810" t="s">
        <v>1418</v>
      </c>
      <c r="G186" s="810"/>
    </row>
    <row r="187" spans="1:7" ht="16.5" thickBot="1" thickTop="1">
      <c r="A187" s="593"/>
      <c r="B187" s="587"/>
      <c r="C187" s="810" t="s">
        <v>1420</v>
      </c>
      <c r="D187" s="810"/>
      <c r="E187" s="581" t="s">
        <v>792</v>
      </c>
      <c r="F187" s="811" t="s">
        <v>1417</v>
      </c>
      <c r="G187" s="811"/>
    </row>
    <row r="188" spans="1:7" ht="14.25" customHeight="1" thickBot="1" thickTop="1">
      <c r="A188" s="593"/>
      <c r="B188" s="587"/>
      <c r="C188" s="810" t="s">
        <v>1415</v>
      </c>
      <c r="D188" s="810"/>
      <c r="E188" s="581" t="s">
        <v>793</v>
      </c>
      <c r="F188" s="811" t="s">
        <v>1430</v>
      </c>
      <c r="G188" s="811"/>
    </row>
    <row r="189" spans="1:7" ht="14.25" customHeight="1" thickBot="1" thickTop="1">
      <c r="A189" s="593"/>
      <c r="B189" s="587"/>
      <c r="C189" s="810" t="s">
        <v>1426</v>
      </c>
      <c r="D189" s="810"/>
      <c r="E189" s="581" t="s">
        <v>794</v>
      </c>
      <c r="F189" s="809" t="s">
        <v>1431</v>
      </c>
      <c r="G189" s="809"/>
    </row>
    <row r="190" spans="1:7" ht="16.5" thickBot="1" thickTop="1">
      <c r="A190" s="593"/>
      <c r="B190" s="587"/>
      <c r="C190" s="810" t="s">
        <v>1427</v>
      </c>
      <c r="D190" s="810"/>
      <c r="E190" s="581" t="s">
        <v>795</v>
      </c>
      <c r="F190" s="812" t="s">
        <v>1428</v>
      </c>
      <c r="G190" s="812"/>
    </row>
    <row r="191" spans="1:7" ht="16.5" thickBot="1" thickTop="1">
      <c r="A191" s="593"/>
      <c r="B191" s="587"/>
      <c r="C191" s="810" t="s">
        <v>1424</v>
      </c>
      <c r="D191" s="810"/>
      <c r="E191" s="601" t="s">
        <v>796</v>
      </c>
      <c r="F191" s="809" t="s">
        <v>1414</v>
      </c>
      <c r="G191" s="809"/>
    </row>
    <row r="192" spans="1:7" ht="16.5" thickBot="1" thickTop="1">
      <c r="A192" s="593"/>
      <c r="B192" s="587"/>
      <c r="C192" s="809" t="s">
        <v>1416</v>
      </c>
      <c r="D192" s="809"/>
      <c r="E192" s="489" t="s">
        <v>797</v>
      </c>
      <c r="F192" s="809" t="s">
        <v>1429</v>
      </c>
      <c r="G192" s="809"/>
    </row>
    <row r="193" spans="1:7" ht="16.5" thickBot="1" thickTop="1">
      <c r="A193" s="593"/>
      <c r="B193" s="587"/>
      <c r="C193" s="811" t="s">
        <v>1409</v>
      </c>
      <c r="D193" s="811"/>
      <c r="E193" s="491" t="s">
        <v>798</v>
      </c>
      <c r="F193" s="810" t="s">
        <v>1419</v>
      </c>
      <c r="G193" s="810"/>
    </row>
    <row r="194" spans="1:7" ht="16.5" thickBot="1" thickTop="1">
      <c r="A194" s="593"/>
      <c r="B194" s="587"/>
      <c r="C194" s="809" t="s">
        <v>1410</v>
      </c>
      <c r="D194" s="809"/>
      <c r="E194" s="491" t="s">
        <v>799</v>
      </c>
      <c r="F194" s="813" t="s">
        <v>1412</v>
      </c>
      <c r="G194" s="813"/>
    </row>
    <row r="195" spans="1:7" ht="16.5" thickBot="1" thickTop="1">
      <c r="A195" s="593"/>
      <c r="B195" s="587"/>
      <c r="C195" s="812" t="s">
        <v>1423</v>
      </c>
      <c r="D195" s="812"/>
      <c r="E195" s="491" t="s">
        <v>800</v>
      </c>
      <c r="F195" s="810" t="s">
        <v>1425</v>
      </c>
      <c r="G195" s="810"/>
    </row>
    <row r="196" spans="1:7" ht="16.5" thickBot="1" thickTop="1">
      <c r="A196" s="593"/>
      <c r="B196" s="587"/>
      <c r="C196" s="812" t="s">
        <v>1413</v>
      </c>
      <c r="D196" s="812"/>
      <c r="E196" s="491" t="s">
        <v>801</v>
      </c>
      <c r="F196" s="811" t="s">
        <v>1411</v>
      </c>
      <c r="G196" s="811"/>
    </row>
    <row r="197" spans="1:7" ht="16.5" thickBot="1" thickTop="1">
      <c r="A197" s="593"/>
      <c r="B197" s="587"/>
      <c r="C197" s="813" t="s">
        <v>1432</v>
      </c>
      <c r="D197" s="813"/>
      <c r="E197" s="491" t="s">
        <v>802</v>
      </c>
      <c r="F197" s="810" t="s">
        <v>1422</v>
      </c>
      <c r="G197" s="810"/>
    </row>
    <row r="198" spans="1:2" ht="15.75" thickTop="1">
      <c r="A198" s="593"/>
      <c r="B198" s="587"/>
    </row>
    <row r="199" spans="1:2" ht="15">
      <c r="A199" s="593"/>
      <c r="B199" s="587"/>
    </row>
    <row r="200" spans="1:15" ht="13.5" thickBot="1">
      <c r="A200" s="84">
        <v>11</v>
      </c>
      <c r="B200" s="84"/>
      <c r="C200" s="479" t="s">
        <v>70</v>
      </c>
      <c r="D200" s="479" t="s">
        <v>81</v>
      </c>
      <c r="E200" s="479" t="s">
        <v>94</v>
      </c>
      <c r="F200" s="479" t="s">
        <v>71</v>
      </c>
      <c r="G200" s="479" t="s">
        <v>95</v>
      </c>
      <c r="H200" s="479" t="s">
        <v>489</v>
      </c>
      <c r="J200" s="610"/>
      <c r="K200" s="610"/>
      <c r="L200" s="610"/>
      <c r="M200" s="610"/>
      <c r="N200" s="610"/>
      <c r="O200" s="610"/>
    </row>
    <row r="201" spans="1:7" ht="16.5" thickBot="1" thickTop="1">
      <c r="A201" s="593"/>
      <c r="B201" s="587"/>
      <c r="C201" s="792" t="s">
        <v>910</v>
      </c>
      <c r="D201" s="792"/>
      <c r="E201" s="806" t="s">
        <v>791</v>
      </c>
      <c r="F201" s="820">
        <v>42691</v>
      </c>
      <c r="G201" s="820"/>
    </row>
    <row r="202" spans="1:7" ht="16.5" thickBot="1" thickTop="1">
      <c r="A202" s="593"/>
      <c r="B202" s="587"/>
      <c r="C202" s="792"/>
      <c r="D202" s="792"/>
      <c r="E202" s="806"/>
      <c r="F202" s="820"/>
      <c r="G202" s="820"/>
    </row>
    <row r="203" spans="1:7" ht="16.5" thickBot="1" thickTop="1">
      <c r="A203" s="593"/>
      <c r="B203" s="587"/>
      <c r="C203" s="808"/>
      <c r="D203" s="808"/>
      <c r="E203" s="492" t="s">
        <v>3</v>
      </c>
      <c r="F203" s="808"/>
      <c r="G203" s="808"/>
    </row>
    <row r="204" spans="1:7" ht="16.5" thickBot="1" thickTop="1">
      <c r="A204" s="593"/>
      <c r="B204" s="587"/>
      <c r="C204" s="809" t="s">
        <v>1409</v>
      </c>
      <c r="D204" s="809"/>
      <c r="E204" s="489" t="s">
        <v>803</v>
      </c>
      <c r="F204" s="810" t="s">
        <v>1410</v>
      </c>
      <c r="G204" s="810"/>
    </row>
    <row r="205" spans="1:7" ht="14.25" customHeight="1" thickBot="1" thickTop="1">
      <c r="A205" s="593"/>
      <c r="B205" s="587"/>
      <c r="C205" s="810" t="s">
        <v>1425</v>
      </c>
      <c r="D205" s="810"/>
      <c r="E205" s="489" t="s">
        <v>792</v>
      </c>
      <c r="F205" s="811" t="s">
        <v>1416</v>
      </c>
      <c r="G205" s="811"/>
    </row>
    <row r="206" spans="1:7" ht="14.25" customHeight="1" thickBot="1" thickTop="1">
      <c r="A206" s="593"/>
      <c r="B206" s="587"/>
      <c r="C206" s="810" t="s">
        <v>1422</v>
      </c>
      <c r="D206" s="810"/>
      <c r="E206" s="489" t="s">
        <v>793</v>
      </c>
      <c r="F206" s="811" t="s">
        <v>1419</v>
      </c>
      <c r="G206" s="811"/>
    </row>
    <row r="207" spans="1:7" ht="16.5" thickBot="1" thickTop="1">
      <c r="A207" s="593"/>
      <c r="B207" s="587"/>
      <c r="C207" s="810" t="s">
        <v>1411</v>
      </c>
      <c r="D207" s="810"/>
      <c r="E207" s="489" t="s">
        <v>794</v>
      </c>
      <c r="F207" s="809" t="s">
        <v>1429</v>
      </c>
      <c r="G207" s="809"/>
    </row>
    <row r="208" spans="1:7" ht="16.5" thickBot="1" thickTop="1">
      <c r="A208" s="593"/>
      <c r="B208" s="587"/>
      <c r="C208" s="810" t="s">
        <v>1432</v>
      </c>
      <c r="D208" s="810"/>
      <c r="E208" s="489" t="s">
        <v>795</v>
      </c>
      <c r="F208" s="812" t="s">
        <v>1412</v>
      </c>
      <c r="G208" s="812"/>
    </row>
    <row r="209" spans="1:7" ht="16.5" thickBot="1" thickTop="1">
      <c r="A209" s="593"/>
      <c r="B209" s="587"/>
      <c r="C209" s="810" t="s">
        <v>1413</v>
      </c>
      <c r="D209" s="810"/>
      <c r="E209" s="490" t="s">
        <v>796</v>
      </c>
      <c r="F209" s="809" t="s">
        <v>1423</v>
      </c>
      <c r="G209" s="809"/>
    </row>
    <row r="210" spans="1:7" ht="16.5" thickBot="1" thickTop="1">
      <c r="A210" s="593"/>
      <c r="B210" s="587"/>
      <c r="C210" s="809" t="s">
        <v>1420</v>
      </c>
      <c r="D210" s="809"/>
      <c r="E210" s="581" t="s">
        <v>797</v>
      </c>
      <c r="F210" s="809" t="s">
        <v>1415</v>
      </c>
      <c r="G210" s="809"/>
    </row>
    <row r="211" spans="1:7" ht="16.5" thickBot="1" thickTop="1">
      <c r="A211" s="593"/>
      <c r="B211" s="587"/>
      <c r="C211" s="811" t="s">
        <v>1431</v>
      </c>
      <c r="D211" s="811"/>
      <c r="E211" s="582" t="s">
        <v>798</v>
      </c>
      <c r="F211" s="810" t="s">
        <v>1426</v>
      </c>
      <c r="G211" s="810"/>
    </row>
    <row r="212" spans="1:7" ht="16.5" thickBot="1" thickTop="1">
      <c r="A212" s="593"/>
      <c r="B212" s="587"/>
      <c r="C212" s="809" t="s">
        <v>1414</v>
      </c>
      <c r="D212" s="809"/>
      <c r="E212" s="582" t="s">
        <v>799</v>
      </c>
      <c r="F212" s="813" t="s">
        <v>1417</v>
      </c>
      <c r="G212" s="813"/>
    </row>
    <row r="213" spans="1:7" ht="16.5" thickBot="1" thickTop="1">
      <c r="A213" s="593"/>
      <c r="B213" s="587"/>
      <c r="C213" s="812" t="s">
        <v>1428</v>
      </c>
      <c r="D213" s="812"/>
      <c r="E213" s="582" t="s">
        <v>800</v>
      </c>
      <c r="F213" s="810" t="s">
        <v>1418</v>
      </c>
      <c r="G213" s="810"/>
    </row>
    <row r="214" spans="1:7" ht="16.5" thickBot="1" thickTop="1">
      <c r="A214" s="593"/>
      <c r="B214" s="587"/>
      <c r="C214" s="812" t="s">
        <v>1424</v>
      </c>
      <c r="D214" s="812"/>
      <c r="E214" s="582" t="s">
        <v>801</v>
      </c>
      <c r="F214" s="811" t="s">
        <v>1430</v>
      </c>
      <c r="G214" s="811"/>
    </row>
    <row r="215" spans="1:7" ht="16.5" thickBot="1" thickTop="1">
      <c r="A215" s="593"/>
      <c r="B215" s="587"/>
      <c r="C215" s="813" t="s">
        <v>1427</v>
      </c>
      <c r="D215" s="813"/>
      <c r="E215" s="582" t="s">
        <v>802</v>
      </c>
      <c r="F215" s="810" t="s">
        <v>1421</v>
      </c>
      <c r="G215" s="810"/>
    </row>
    <row r="216" spans="1:2" ht="15.75" thickTop="1">
      <c r="A216" s="593"/>
      <c r="B216" s="587"/>
    </row>
    <row r="217" spans="1:2" ht="15">
      <c r="A217" s="593"/>
      <c r="B217" s="587"/>
    </row>
    <row r="218" spans="1:2" ht="15">
      <c r="A218" s="593"/>
      <c r="B218" s="587"/>
    </row>
    <row r="219" spans="1:2" ht="15">
      <c r="A219" s="593"/>
      <c r="B219" s="587"/>
    </row>
    <row r="220" spans="1:2" ht="15">
      <c r="A220" s="593"/>
      <c r="B220" s="587"/>
    </row>
    <row r="221" spans="1:2" ht="15">
      <c r="A221" s="593"/>
      <c r="B221" s="587"/>
    </row>
    <row r="222" spans="1:2" ht="15">
      <c r="A222" s="593"/>
      <c r="B222" s="587"/>
    </row>
    <row r="223" spans="1:2" ht="15">
      <c r="A223" s="593"/>
      <c r="B223" s="587"/>
    </row>
    <row r="224" spans="1:2" ht="15">
      <c r="A224" s="593"/>
      <c r="B224" s="587"/>
    </row>
    <row r="225" spans="1:2" ht="15">
      <c r="A225" s="593"/>
      <c r="B225" s="587"/>
    </row>
    <row r="226" ht="12.75">
      <c r="A226" s="600"/>
    </row>
    <row r="227" ht="12.75">
      <c r="A227" s="600"/>
    </row>
    <row r="228" ht="12.75">
      <c r="A228" s="600"/>
    </row>
    <row r="229" ht="12.75">
      <c r="A229" s="600"/>
    </row>
    <row r="230" ht="12.75">
      <c r="A230" s="600"/>
    </row>
    <row r="231" ht="12.75">
      <c r="A231" s="600"/>
    </row>
    <row r="232" ht="12.75">
      <c r="A232" s="600"/>
    </row>
    <row r="233" ht="12.75">
      <c r="A233" s="600"/>
    </row>
    <row r="234" ht="12.75">
      <c r="A234" s="600"/>
    </row>
  </sheetData>
  <sheetProtection/>
  <mergeCells count="346">
    <mergeCell ref="D1:I1"/>
    <mergeCell ref="D3:I3"/>
    <mergeCell ref="C33:D33"/>
    <mergeCell ref="D23:I23"/>
    <mergeCell ref="D24:I24"/>
    <mergeCell ref="D6:I6"/>
    <mergeCell ref="D7:I7"/>
    <mergeCell ref="C32:D32"/>
    <mergeCell ref="F32:G32"/>
    <mergeCell ref="D8:I8"/>
    <mergeCell ref="D2:I2"/>
    <mergeCell ref="C14:I14"/>
    <mergeCell ref="D19:I19"/>
    <mergeCell ref="D5:I5"/>
    <mergeCell ref="D4:I4"/>
    <mergeCell ref="D17:I17"/>
    <mergeCell ref="D9:I9"/>
    <mergeCell ref="D21:I21"/>
    <mergeCell ref="D12:I12"/>
    <mergeCell ref="C30:D31"/>
    <mergeCell ref="C34:D34"/>
    <mergeCell ref="D18:I18"/>
    <mergeCell ref="D13:I13"/>
    <mergeCell ref="E30:E31"/>
    <mergeCell ref="F30:G31"/>
    <mergeCell ref="D26:I26"/>
    <mergeCell ref="D15:I15"/>
    <mergeCell ref="C44:D44"/>
    <mergeCell ref="F38:G38"/>
    <mergeCell ref="C39:D39"/>
    <mergeCell ref="D10:I10"/>
    <mergeCell ref="D25:I25"/>
    <mergeCell ref="D20:I20"/>
    <mergeCell ref="D22:I22"/>
    <mergeCell ref="D11:I11"/>
    <mergeCell ref="F34:G34"/>
    <mergeCell ref="D16:I16"/>
    <mergeCell ref="C38:D38"/>
    <mergeCell ref="F33:G33"/>
    <mergeCell ref="F35:G35"/>
    <mergeCell ref="C41:D41"/>
    <mergeCell ref="C36:D36"/>
    <mergeCell ref="F36:G36"/>
    <mergeCell ref="C37:D37"/>
    <mergeCell ref="F37:G37"/>
    <mergeCell ref="C35:D35"/>
    <mergeCell ref="F39:G39"/>
    <mergeCell ref="C43:D43"/>
    <mergeCell ref="F43:G43"/>
    <mergeCell ref="C50:D50"/>
    <mergeCell ref="C40:D40"/>
    <mergeCell ref="F40:G40"/>
    <mergeCell ref="C47:D48"/>
    <mergeCell ref="E47:E48"/>
    <mergeCell ref="F47:G48"/>
    <mergeCell ref="F44:G44"/>
    <mergeCell ref="F41:G41"/>
    <mergeCell ref="C42:D42"/>
    <mergeCell ref="F42:G42"/>
    <mergeCell ref="C57:D57"/>
    <mergeCell ref="F57:G57"/>
    <mergeCell ref="C53:D53"/>
    <mergeCell ref="F53:G53"/>
    <mergeCell ref="C49:D49"/>
    <mergeCell ref="F49:G49"/>
    <mergeCell ref="F52:G52"/>
    <mergeCell ref="C51:D51"/>
    <mergeCell ref="F51:G51"/>
    <mergeCell ref="C52:D52"/>
    <mergeCell ref="F50:G50"/>
    <mergeCell ref="F66:G66"/>
    <mergeCell ref="C59:D59"/>
    <mergeCell ref="F59:G59"/>
    <mergeCell ref="C60:D60"/>
    <mergeCell ref="F60:G60"/>
    <mergeCell ref="C54:D54"/>
    <mergeCell ref="F54:G54"/>
    <mergeCell ref="C55:D55"/>
    <mergeCell ref="F55:G55"/>
    <mergeCell ref="C56:D56"/>
    <mergeCell ref="F61:G61"/>
    <mergeCell ref="F58:G58"/>
    <mergeCell ref="F56:G56"/>
    <mergeCell ref="C64:D65"/>
    <mergeCell ref="E64:E65"/>
    <mergeCell ref="F64:G65"/>
    <mergeCell ref="C58:D58"/>
    <mergeCell ref="C73:D73"/>
    <mergeCell ref="F73:G73"/>
    <mergeCell ref="C61:D61"/>
    <mergeCell ref="C67:D67"/>
    <mergeCell ref="F67:G67"/>
    <mergeCell ref="C68:D68"/>
    <mergeCell ref="F68:G68"/>
    <mergeCell ref="C69:D69"/>
    <mergeCell ref="F69:G69"/>
    <mergeCell ref="C66:D66"/>
    <mergeCell ref="C70:D70"/>
    <mergeCell ref="F70:G70"/>
    <mergeCell ref="C71:D71"/>
    <mergeCell ref="F71:G71"/>
    <mergeCell ref="C72:D72"/>
    <mergeCell ref="F72:G72"/>
    <mergeCell ref="C74:D74"/>
    <mergeCell ref="F74:G74"/>
    <mergeCell ref="C75:D75"/>
    <mergeCell ref="F75:G75"/>
    <mergeCell ref="C77:D77"/>
    <mergeCell ref="F77:G77"/>
    <mergeCell ref="C76:D76"/>
    <mergeCell ref="F76:G76"/>
    <mergeCell ref="C81:D82"/>
    <mergeCell ref="E81:E82"/>
    <mergeCell ref="F81:G82"/>
    <mergeCell ref="C78:D78"/>
    <mergeCell ref="F78:G78"/>
    <mergeCell ref="C89:D89"/>
    <mergeCell ref="F89:G89"/>
    <mergeCell ref="C84:D84"/>
    <mergeCell ref="F84:G84"/>
    <mergeCell ref="C85:D85"/>
    <mergeCell ref="F91:G91"/>
    <mergeCell ref="C92:D92"/>
    <mergeCell ref="F92:G92"/>
    <mergeCell ref="F85:G85"/>
    <mergeCell ref="C86:D86"/>
    <mergeCell ref="F86:G86"/>
    <mergeCell ref="C87:D87"/>
    <mergeCell ref="F87:G87"/>
    <mergeCell ref="C88:D88"/>
    <mergeCell ref="F88:G88"/>
    <mergeCell ref="E98:E99"/>
    <mergeCell ref="F98:G99"/>
    <mergeCell ref="C100:D100"/>
    <mergeCell ref="C83:D83"/>
    <mergeCell ref="F83:G83"/>
    <mergeCell ref="C95:D95"/>
    <mergeCell ref="F95:G95"/>
    <mergeCell ref="C90:D90"/>
    <mergeCell ref="F90:G90"/>
    <mergeCell ref="C91:D91"/>
    <mergeCell ref="F105:G105"/>
    <mergeCell ref="C106:D106"/>
    <mergeCell ref="F106:G106"/>
    <mergeCell ref="C93:D93"/>
    <mergeCell ref="F93:G93"/>
    <mergeCell ref="C94:D94"/>
    <mergeCell ref="F94:G94"/>
    <mergeCell ref="C103:D103"/>
    <mergeCell ref="F103:G103"/>
    <mergeCell ref="C98:D99"/>
    <mergeCell ref="F101:G101"/>
    <mergeCell ref="C102:D102"/>
    <mergeCell ref="F102:G102"/>
    <mergeCell ref="F100:G100"/>
    <mergeCell ref="C101:D101"/>
    <mergeCell ref="C109:D109"/>
    <mergeCell ref="F109:G109"/>
    <mergeCell ref="C104:D104"/>
    <mergeCell ref="F104:G104"/>
    <mergeCell ref="C105:D105"/>
    <mergeCell ref="F112:G112"/>
    <mergeCell ref="D113:G113"/>
    <mergeCell ref="C115:D116"/>
    <mergeCell ref="C107:D107"/>
    <mergeCell ref="F107:G107"/>
    <mergeCell ref="C108:D108"/>
    <mergeCell ref="F108:G108"/>
    <mergeCell ref="F119:G119"/>
    <mergeCell ref="C120:D120"/>
    <mergeCell ref="F120:G120"/>
    <mergeCell ref="C117:D117"/>
    <mergeCell ref="F117:G117"/>
    <mergeCell ref="C110:D110"/>
    <mergeCell ref="F110:G110"/>
    <mergeCell ref="C111:D111"/>
    <mergeCell ref="F111:G111"/>
    <mergeCell ref="C112:D112"/>
    <mergeCell ref="C125:D125"/>
    <mergeCell ref="F125:G125"/>
    <mergeCell ref="C126:D126"/>
    <mergeCell ref="E115:E116"/>
    <mergeCell ref="F115:G116"/>
    <mergeCell ref="C123:D123"/>
    <mergeCell ref="F123:G123"/>
    <mergeCell ref="C118:D118"/>
    <mergeCell ref="F118:G118"/>
    <mergeCell ref="C119:D119"/>
    <mergeCell ref="C121:D121"/>
    <mergeCell ref="F121:G121"/>
    <mergeCell ref="C122:D122"/>
    <mergeCell ref="F122:G122"/>
    <mergeCell ref="C124:D124"/>
    <mergeCell ref="F124:G124"/>
    <mergeCell ref="F126:G126"/>
    <mergeCell ref="C128:D128"/>
    <mergeCell ref="F128:G128"/>
    <mergeCell ref="C132:D133"/>
    <mergeCell ref="E132:E133"/>
    <mergeCell ref="F132:G133"/>
    <mergeCell ref="C129:D129"/>
    <mergeCell ref="F129:G129"/>
    <mergeCell ref="C127:D127"/>
    <mergeCell ref="F127:G127"/>
    <mergeCell ref="C134:D134"/>
    <mergeCell ref="F134:G134"/>
    <mergeCell ref="C140:D140"/>
    <mergeCell ref="F140:G140"/>
    <mergeCell ref="C135:D135"/>
    <mergeCell ref="F135:G135"/>
    <mergeCell ref="C136:D136"/>
    <mergeCell ref="F136:G136"/>
    <mergeCell ref="C137:D137"/>
    <mergeCell ref="F137:G137"/>
    <mergeCell ref="F144:G144"/>
    <mergeCell ref="C138:D138"/>
    <mergeCell ref="F138:G138"/>
    <mergeCell ref="C139:D139"/>
    <mergeCell ref="F139:G139"/>
    <mergeCell ref="C141:D141"/>
    <mergeCell ref="F141:G141"/>
    <mergeCell ref="C142:D142"/>
    <mergeCell ref="F142:G142"/>
    <mergeCell ref="C143:D143"/>
    <mergeCell ref="F154:G154"/>
    <mergeCell ref="F143:G143"/>
    <mergeCell ref="C145:D145"/>
    <mergeCell ref="F145:G145"/>
    <mergeCell ref="C149:D150"/>
    <mergeCell ref="E149:E150"/>
    <mergeCell ref="F149:G150"/>
    <mergeCell ref="C146:D146"/>
    <mergeCell ref="F146:G146"/>
    <mergeCell ref="C144:D144"/>
    <mergeCell ref="C160:D160"/>
    <mergeCell ref="C151:D151"/>
    <mergeCell ref="F151:G151"/>
    <mergeCell ref="C157:D157"/>
    <mergeCell ref="F157:G157"/>
    <mergeCell ref="C152:D152"/>
    <mergeCell ref="F152:G152"/>
    <mergeCell ref="C153:D153"/>
    <mergeCell ref="F153:G153"/>
    <mergeCell ref="C154:D154"/>
    <mergeCell ref="C161:D161"/>
    <mergeCell ref="F161:G161"/>
    <mergeCell ref="C155:D155"/>
    <mergeCell ref="F155:G155"/>
    <mergeCell ref="C156:D156"/>
    <mergeCell ref="F156:G156"/>
    <mergeCell ref="C158:D158"/>
    <mergeCell ref="F158:G158"/>
    <mergeCell ref="C159:D159"/>
    <mergeCell ref="F159:G159"/>
    <mergeCell ref="C171:D171"/>
    <mergeCell ref="F171:G171"/>
    <mergeCell ref="F160:G160"/>
    <mergeCell ref="C162:D162"/>
    <mergeCell ref="F162:G162"/>
    <mergeCell ref="C166:D167"/>
    <mergeCell ref="E166:E167"/>
    <mergeCell ref="F166:G167"/>
    <mergeCell ref="C163:D163"/>
    <mergeCell ref="F163:G163"/>
    <mergeCell ref="F176:G176"/>
    <mergeCell ref="C177:D177"/>
    <mergeCell ref="C168:D168"/>
    <mergeCell ref="F168:G168"/>
    <mergeCell ref="C174:D174"/>
    <mergeCell ref="F174:G174"/>
    <mergeCell ref="C169:D169"/>
    <mergeCell ref="F169:G169"/>
    <mergeCell ref="C170:D170"/>
    <mergeCell ref="F170:G170"/>
    <mergeCell ref="F180:G180"/>
    <mergeCell ref="C178:D178"/>
    <mergeCell ref="F178:G178"/>
    <mergeCell ref="C172:D172"/>
    <mergeCell ref="F172:G172"/>
    <mergeCell ref="C173:D173"/>
    <mergeCell ref="F173:G173"/>
    <mergeCell ref="C175:D175"/>
    <mergeCell ref="F175:G175"/>
    <mergeCell ref="C176:D176"/>
    <mergeCell ref="F187:G187"/>
    <mergeCell ref="C188:D188"/>
    <mergeCell ref="F188:G188"/>
    <mergeCell ref="F177:G177"/>
    <mergeCell ref="C179:D179"/>
    <mergeCell ref="F179:G179"/>
    <mergeCell ref="C183:D184"/>
    <mergeCell ref="E183:E184"/>
    <mergeCell ref="F183:G184"/>
    <mergeCell ref="C180:D180"/>
    <mergeCell ref="C193:D193"/>
    <mergeCell ref="F193:G193"/>
    <mergeCell ref="C194:D194"/>
    <mergeCell ref="C185:D185"/>
    <mergeCell ref="F185:G185"/>
    <mergeCell ref="C191:D191"/>
    <mergeCell ref="F191:G191"/>
    <mergeCell ref="C186:D186"/>
    <mergeCell ref="F186:G186"/>
    <mergeCell ref="C187:D187"/>
    <mergeCell ref="C189:D189"/>
    <mergeCell ref="F189:G189"/>
    <mergeCell ref="C190:D190"/>
    <mergeCell ref="F190:G190"/>
    <mergeCell ref="C192:D192"/>
    <mergeCell ref="F192:G192"/>
    <mergeCell ref="F194:G194"/>
    <mergeCell ref="C196:D196"/>
    <mergeCell ref="F196:G196"/>
    <mergeCell ref="C201:D202"/>
    <mergeCell ref="E201:E202"/>
    <mergeCell ref="F201:G202"/>
    <mergeCell ref="C197:D197"/>
    <mergeCell ref="F197:G197"/>
    <mergeCell ref="C195:D195"/>
    <mergeCell ref="F195:G195"/>
    <mergeCell ref="C203:D203"/>
    <mergeCell ref="F203:G203"/>
    <mergeCell ref="C209:D209"/>
    <mergeCell ref="F209:G209"/>
    <mergeCell ref="C204:D204"/>
    <mergeCell ref="F204:G204"/>
    <mergeCell ref="C205:D205"/>
    <mergeCell ref="F205:G205"/>
    <mergeCell ref="C206:D206"/>
    <mergeCell ref="F206:G206"/>
    <mergeCell ref="C213:D213"/>
    <mergeCell ref="F213:G213"/>
    <mergeCell ref="C207:D207"/>
    <mergeCell ref="F207:G207"/>
    <mergeCell ref="C208:D208"/>
    <mergeCell ref="F208:G208"/>
    <mergeCell ref="C214:D214"/>
    <mergeCell ref="F214:G214"/>
    <mergeCell ref="C215:D215"/>
    <mergeCell ref="F215:G215"/>
    <mergeCell ref="C210:D210"/>
    <mergeCell ref="F210:G210"/>
    <mergeCell ref="C211:D211"/>
    <mergeCell ref="F211:G211"/>
    <mergeCell ref="C212:D212"/>
    <mergeCell ref="F212:G212"/>
  </mergeCells>
  <printOptions horizontalCentered="1" verticalCentered="1"/>
  <pageMargins left="0" right="0" top="0" bottom="0" header="0" footer="0"/>
  <pageSetup horizontalDpi="300" verticalDpi="300" orientation="portrait" r:id="rId2"/>
  <rowBreaks count="5" manualBreakCount="5">
    <brk id="45" max="255" man="1"/>
    <brk id="79" max="255" man="1"/>
    <brk id="113" max="255" man="1"/>
    <brk id="147" max="255" man="1"/>
    <brk id="181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7">
      <selection activeCell="A12" sqref="A12:F40"/>
    </sheetView>
  </sheetViews>
  <sheetFormatPr defaultColWidth="9.140625" defaultRowHeight="12.75"/>
  <cols>
    <col min="2" max="2" width="19.7109375" style="0" customWidth="1"/>
    <col min="3" max="3" width="9.140625" style="10" customWidth="1"/>
  </cols>
  <sheetData>
    <row r="2" ht="12.75">
      <c r="A2" t="s">
        <v>1516</v>
      </c>
    </row>
    <row r="3" ht="12.75">
      <c r="A3" s="568"/>
    </row>
    <row r="4" spans="1:3" ht="12.75">
      <c r="A4" t="s">
        <v>1517</v>
      </c>
      <c r="C4" s="10">
        <v>1</v>
      </c>
    </row>
    <row r="5" spans="1:3" ht="12.75">
      <c r="A5" s="568" t="s">
        <v>1520</v>
      </c>
      <c r="C5" s="10">
        <v>3</v>
      </c>
    </row>
    <row r="6" spans="1:3" ht="12.75">
      <c r="A6" s="568" t="s">
        <v>1518</v>
      </c>
      <c r="C6" s="10">
        <v>1</v>
      </c>
    </row>
    <row r="7" spans="1:3" ht="12.75">
      <c r="A7" s="568" t="s">
        <v>1519</v>
      </c>
      <c r="C7" s="10">
        <v>3</v>
      </c>
    </row>
    <row r="8" ht="12.75">
      <c r="A8" s="568"/>
    </row>
    <row r="9" spans="1:3" ht="12.75">
      <c r="A9" s="568" t="s">
        <v>1521</v>
      </c>
      <c r="C9" s="10">
        <v>3</v>
      </c>
    </row>
    <row r="10" spans="1:3" ht="12.75">
      <c r="A10" s="568" t="s">
        <v>1540</v>
      </c>
      <c r="C10" s="10">
        <v>2</v>
      </c>
    </row>
    <row r="11" spans="1:3" ht="12.75">
      <c r="A11" s="568"/>
      <c r="C11" s="10">
        <f>SUM(C4:C10)</f>
        <v>13</v>
      </c>
    </row>
    <row r="12" ht="13.5" thickBot="1">
      <c r="A12" s="725"/>
    </row>
    <row r="13" spans="1:6" ht="15" thickBot="1">
      <c r="A13" s="932" t="s">
        <v>1427</v>
      </c>
      <c r="B13" s="933"/>
      <c r="C13" s="739" t="s">
        <v>1453</v>
      </c>
      <c r="D13" s="740">
        <v>4</v>
      </c>
      <c r="E13" s="940" t="s">
        <v>1537</v>
      </c>
      <c r="F13" s="941"/>
    </row>
    <row r="14" spans="1:6" ht="15.75" thickBot="1" thickTop="1">
      <c r="A14" s="938" t="s">
        <v>1421</v>
      </c>
      <c r="B14" s="939"/>
      <c r="C14" s="285" t="s">
        <v>1453</v>
      </c>
      <c r="D14" s="742">
        <v>5</v>
      </c>
      <c r="E14" s="942"/>
      <c r="F14" s="943"/>
    </row>
    <row r="15" spans="1:6" ht="15" thickBot="1">
      <c r="A15" s="944" t="s">
        <v>1422</v>
      </c>
      <c r="B15" s="945"/>
      <c r="C15" s="739" t="s">
        <v>1453</v>
      </c>
      <c r="D15" s="740">
        <v>9</v>
      </c>
      <c r="E15" s="950" t="s">
        <v>1538</v>
      </c>
      <c r="F15" s="951"/>
    </row>
    <row r="16" spans="1:6" ht="15" thickBot="1">
      <c r="A16" s="952" t="s">
        <v>1409</v>
      </c>
      <c r="B16" s="953"/>
      <c r="C16" s="739" t="s">
        <v>1453</v>
      </c>
      <c r="D16" s="740"/>
      <c r="E16" s="740"/>
      <c r="F16" s="972" t="s">
        <v>1539</v>
      </c>
    </row>
    <row r="17" spans="1:6" ht="15.75" thickBot="1" thickTop="1">
      <c r="A17" s="975" t="s">
        <v>1420</v>
      </c>
      <c r="B17" s="810"/>
      <c r="C17" s="285" t="s">
        <v>1453</v>
      </c>
      <c r="D17" s="742">
        <v>8</v>
      </c>
      <c r="E17" s="742" t="s">
        <v>1536</v>
      </c>
      <c r="F17" s="973"/>
    </row>
    <row r="18" spans="1:6" ht="15.75" thickBot="1" thickTop="1">
      <c r="A18" s="976" t="s">
        <v>1426</v>
      </c>
      <c r="B18" s="977"/>
      <c r="C18" s="363" t="s">
        <v>1453</v>
      </c>
      <c r="D18" s="741">
        <v>13</v>
      </c>
      <c r="E18" s="741"/>
      <c r="F18" s="974"/>
    </row>
    <row r="19" spans="1:6" ht="15.75" thickBot="1" thickTop="1">
      <c r="A19" s="812" t="s">
        <v>1413</v>
      </c>
      <c r="B19" s="949"/>
      <c r="C19" s="370" t="s">
        <v>1453</v>
      </c>
      <c r="D19" s="745">
        <v>10</v>
      </c>
      <c r="E19" s="950" t="s">
        <v>1541</v>
      </c>
      <c r="F19" s="951"/>
    </row>
    <row r="20" spans="1:6" ht="15.75" thickBot="1" thickTop="1">
      <c r="A20" s="958" t="s">
        <v>1425</v>
      </c>
      <c r="B20" s="959"/>
      <c r="C20" s="203" t="s">
        <v>1037</v>
      </c>
      <c r="D20" s="748">
        <v>10</v>
      </c>
      <c r="E20" s="954" t="s">
        <v>1542</v>
      </c>
      <c r="F20" s="955"/>
    </row>
    <row r="21" spans="1:6" ht="15" thickBot="1">
      <c r="A21" s="952" t="s">
        <v>1411</v>
      </c>
      <c r="B21" s="953"/>
      <c r="C21" s="739" t="s">
        <v>1453</v>
      </c>
      <c r="D21" s="740">
        <v>4</v>
      </c>
      <c r="E21" s="940" t="s">
        <v>1543</v>
      </c>
      <c r="F21" s="941"/>
    </row>
    <row r="22" spans="1:6" ht="15.75" thickBot="1" thickTop="1">
      <c r="A22" s="938" t="s">
        <v>1416</v>
      </c>
      <c r="B22" s="939"/>
      <c r="C22" s="285" t="s">
        <v>1453</v>
      </c>
      <c r="D22" s="742">
        <v>6</v>
      </c>
      <c r="E22" s="964"/>
      <c r="F22" s="965"/>
    </row>
    <row r="23" spans="1:6" ht="14.25">
      <c r="A23" s="962" t="s">
        <v>1430</v>
      </c>
      <c r="B23" s="963"/>
      <c r="C23" s="739" t="s">
        <v>1453</v>
      </c>
      <c r="D23" s="740">
        <v>5</v>
      </c>
      <c r="E23" s="940" t="s">
        <v>1549</v>
      </c>
      <c r="F23" s="941"/>
    </row>
    <row r="24" spans="1:6" ht="14.25">
      <c r="A24" s="934" t="s">
        <v>1417</v>
      </c>
      <c r="B24" s="935"/>
      <c r="C24" s="285" t="s">
        <v>1453</v>
      </c>
      <c r="D24" s="742">
        <v>4</v>
      </c>
      <c r="E24" s="964"/>
      <c r="F24" s="965"/>
    </row>
    <row r="25" spans="1:6" ht="15" thickBot="1">
      <c r="A25" s="956" t="s">
        <v>1424</v>
      </c>
      <c r="B25" s="957"/>
      <c r="C25" s="363" t="s">
        <v>1453</v>
      </c>
      <c r="D25" s="741">
        <v>4</v>
      </c>
      <c r="E25" s="942"/>
      <c r="F25" s="943"/>
    </row>
    <row r="26" spans="1:6" ht="15" thickBot="1">
      <c r="A26" s="936" t="s">
        <v>1429</v>
      </c>
      <c r="B26" s="937"/>
      <c r="C26" s="739" t="s">
        <v>1453</v>
      </c>
      <c r="D26" s="740">
        <v>5</v>
      </c>
      <c r="E26" s="966" t="s">
        <v>1544</v>
      </c>
      <c r="F26" s="967"/>
    </row>
    <row r="27" spans="1:6" ht="15.75" thickBot="1" thickTop="1">
      <c r="A27" s="948" t="s">
        <v>1432</v>
      </c>
      <c r="B27" s="813"/>
      <c r="C27" s="285" t="s">
        <v>1453</v>
      </c>
      <c r="D27" s="742">
        <v>7</v>
      </c>
      <c r="E27" s="968"/>
      <c r="F27" s="969"/>
    </row>
    <row r="28" spans="1:6" ht="15.75" thickBot="1" thickTop="1">
      <c r="A28" s="960" t="s">
        <v>1410</v>
      </c>
      <c r="B28" s="961"/>
      <c r="C28" s="285" t="s">
        <v>1453</v>
      </c>
      <c r="D28" s="747">
        <v>4</v>
      </c>
      <c r="E28" s="970"/>
      <c r="F28" s="971"/>
    </row>
    <row r="29" spans="1:6" ht="15" thickBot="1">
      <c r="A29" s="946" t="s">
        <v>1431</v>
      </c>
      <c r="B29" s="947"/>
      <c r="C29" s="746" t="s">
        <v>1453</v>
      </c>
      <c r="D29" s="749">
        <v>8</v>
      </c>
      <c r="E29" s="950" t="s">
        <v>1545</v>
      </c>
      <c r="F29" s="951"/>
    </row>
    <row r="30" spans="1:6" ht="15" thickBot="1">
      <c r="A30" s="751" t="s">
        <v>1423</v>
      </c>
      <c r="B30" s="750"/>
      <c r="C30" s="739" t="s">
        <v>1037</v>
      </c>
      <c r="D30" s="740">
        <v>5</v>
      </c>
      <c r="E30" s="940" t="s">
        <v>1546</v>
      </c>
      <c r="F30" s="941"/>
    </row>
    <row r="31" spans="1:6" ht="15.75" thickBot="1" thickTop="1">
      <c r="A31" s="932" t="s">
        <v>1415</v>
      </c>
      <c r="B31" s="933"/>
      <c r="C31" s="739" t="s">
        <v>1453</v>
      </c>
      <c r="D31" s="755">
        <v>2</v>
      </c>
      <c r="E31" s="964"/>
      <c r="F31" s="965"/>
    </row>
    <row r="32" spans="1:6" ht="15.75" thickBot="1" thickTop="1">
      <c r="A32" s="752" t="s">
        <v>1414</v>
      </c>
      <c r="B32" s="753"/>
      <c r="C32" s="363" t="s">
        <v>1037</v>
      </c>
      <c r="D32" s="741">
        <v>3</v>
      </c>
      <c r="E32" s="942"/>
      <c r="F32" s="943"/>
    </row>
    <row r="33" spans="1:6" ht="15.75" thickBot="1" thickTop="1">
      <c r="A33" s="756" t="s">
        <v>1412</v>
      </c>
      <c r="B33" s="754"/>
      <c r="C33" s="285" t="s">
        <v>1453</v>
      </c>
      <c r="D33" s="742">
        <v>6</v>
      </c>
      <c r="E33" s="940" t="s">
        <v>1547</v>
      </c>
      <c r="F33" s="941"/>
    </row>
    <row r="34" spans="1:6" ht="15.75" thickBot="1" thickTop="1">
      <c r="A34" s="757" t="s">
        <v>1418</v>
      </c>
      <c r="B34" s="758"/>
      <c r="C34" s="363" t="s">
        <v>1453</v>
      </c>
      <c r="D34" s="741">
        <v>4</v>
      </c>
      <c r="E34" s="942"/>
      <c r="F34" s="943"/>
    </row>
    <row r="35" spans="1:6" ht="15" thickBot="1">
      <c r="A35" s="932" t="s">
        <v>1419</v>
      </c>
      <c r="B35" s="933"/>
      <c r="C35" s="739" t="s">
        <v>1453</v>
      </c>
      <c r="D35" s="740">
        <v>5</v>
      </c>
      <c r="E35" s="940" t="s">
        <v>1548</v>
      </c>
      <c r="F35" s="941"/>
    </row>
    <row r="36" spans="1:6" ht="15.75" thickBot="1" thickTop="1">
      <c r="A36" s="930" t="s">
        <v>1428</v>
      </c>
      <c r="B36" s="931"/>
      <c r="C36" s="363" t="s">
        <v>1453</v>
      </c>
      <c r="D36" s="741">
        <v>6</v>
      </c>
      <c r="E36" s="942"/>
      <c r="F36" s="943"/>
    </row>
    <row r="38" spans="1:3" ht="12.75">
      <c r="A38" s="759" t="s">
        <v>1533</v>
      </c>
      <c r="B38" s="759"/>
      <c r="C38" s="760" t="s">
        <v>1453</v>
      </c>
    </row>
    <row r="39" spans="1:3" ht="12.75">
      <c r="A39" s="759" t="s">
        <v>1534</v>
      </c>
      <c r="B39" s="759"/>
      <c r="C39" s="760" t="s">
        <v>1453</v>
      </c>
    </row>
    <row r="40" ht="12.75">
      <c r="D40">
        <f>SUM(D13:D36)</f>
        <v>137</v>
      </c>
    </row>
  </sheetData>
  <sheetProtection/>
  <mergeCells count="32">
    <mergeCell ref="E33:F34"/>
    <mergeCell ref="E23:F25"/>
    <mergeCell ref="F16:F18"/>
    <mergeCell ref="A17:B17"/>
    <mergeCell ref="A18:B18"/>
    <mergeCell ref="E30:F32"/>
    <mergeCell ref="A28:B28"/>
    <mergeCell ref="A23:B23"/>
    <mergeCell ref="E21:F22"/>
    <mergeCell ref="E26:F28"/>
    <mergeCell ref="A21:B21"/>
    <mergeCell ref="A31:B31"/>
    <mergeCell ref="A27:B27"/>
    <mergeCell ref="A19:B19"/>
    <mergeCell ref="E15:F15"/>
    <mergeCell ref="E29:F29"/>
    <mergeCell ref="A35:B35"/>
    <mergeCell ref="A16:B16"/>
    <mergeCell ref="E19:F19"/>
    <mergeCell ref="E20:F20"/>
    <mergeCell ref="A25:B25"/>
    <mergeCell ref="A20:B20"/>
    <mergeCell ref="A36:B36"/>
    <mergeCell ref="A13:B13"/>
    <mergeCell ref="A24:B24"/>
    <mergeCell ref="A26:B26"/>
    <mergeCell ref="A14:B14"/>
    <mergeCell ref="E35:F36"/>
    <mergeCell ref="E13:F14"/>
    <mergeCell ref="A22:B22"/>
    <mergeCell ref="A15:B15"/>
    <mergeCell ref="A29:B29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1" width="1.7109375" style="387" customWidth="1"/>
    <col min="2" max="2" width="19.8515625" style="387" customWidth="1"/>
    <col min="3" max="3" width="31.00390625" style="387" bestFit="1" customWidth="1"/>
    <col min="4" max="5" width="9.57421875" style="387" customWidth="1"/>
    <col min="6" max="6" width="6.7109375" style="387" customWidth="1"/>
    <col min="7" max="7" width="6.8515625" style="387" customWidth="1"/>
    <col min="8" max="8" width="7.00390625" style="387" customWidth="1"/>
    <col min="9" max="9" width="7.57421875" style="387" customWidth="1"/>
    <col min="10" max="16384" width="6.8515625" style="387" customWidth="1"/>
  </cols>
  <sheetData>
    <row r="1" ht="8.25" customHeight="1"/>
    <row r="2" spans="2:9" ht="19.5" customHeight="1">
      <c r="B2" s="917" t="s">
        <v>928</v>
      </c>
      <c r="C2" s="917"/>
      <c r="D2" s="917"/>
      <c r="E2" s="917"/>
      <c r="F2" s="917"/>
      <c r="G2" s="917"/>
      <c r="H2" s="917"/>
      <c r="I2" s="917"/>
    </row>
    <row r="3" ht="6" customHeight="1"/>
    <row r="4" spans="2:9" ht="15.75" customHeight="1">
      <c r="B4" s="919" t="s">
        <v>968</v>
      </c>
      <c r="C4" s="919"/>
      <c r="D4" s="919"/>
      <c r="E4" s="919"/>
      <c r="F4" s="919"/>
      <c r="G4" s="919"/>
      <c r="H4" s="919"/>
      <c r="I4" s="919"/>
    </row>
    <row r="5" spans="2:9" ht="12.75">
      <c r="B5" s="919" t="s">
        <v>929</v>
      </c>
      <c r="C5" s="919"/>
      <c r="D5" s="919"/>
      <c r="E5" s="919"/>
      <c r="F5" s="919"/>
      <c r="G5" s="919"/>
      <c r="H5" s="919"/>
      <c r="I5" s="919"/>
    </row>
    <row r="6" ht="17.25" customHeight="1"/>
    <row r="7" spans="2:9" ht="22.5" customHeight="1">
      <c r="B7" s="917" t="s">
        <v>1078</v>
      </c>
      <c r="C7" s="917"/>
      <c r="D7" s="917"/>
      <c r="E7" s="917"/>
      <c r="F7" s="917"/>
      <c r="G7" s="917"/>
      <c r="H7" s="917"/>
      <c r="I7" s="917"/>
    </row>
    <row r="8" spans="2:9" ht="19.5" customHeight="1">
      <c r="B8" s="920" t="s">
        <v>1079</v>
      </c>
      <c r="C8" s="920"/>
      <c r="D8" s="920"/>
      <c r="E8" s="920"/>
      <c r="F8" s="920"/>
      <c r="G8" s="920"/>
      <c r="H8" s="920"/>
      <c r="I8" s="920"/>
    </row>
    <row r="9" ht="6" customHeight="1"/>
    <row r="10" spans="2:9" ht="15.75" customHeight="1">
      <c r="B10" s="719" t="s">
        <v>1445</v>
      </c>
      <c r="C10" s="729">
        <v>34</v>
      </c>
      <c r="I10" s="727"/>
    </row>
    <row r="11" spans="2:9" ht="12.75">
      <c r="B11" s="921" t="s">
        <v>1446</v>
      </c>
      <c r="C11" s="921"/>
      <c r="D11" s="921"/>
      <c r="E11" s="719"/>
      <c r="I11" s="728"/>
    </row>
    <row r="12" ht="15" customHeight="1"/>
    <row r="13" ht="3.75" customHeight="1"/>
    <row r="14" spans="2:9" ht="12" customHeight="1">
      <c r="B14" s="573" t="s">
        <v>1526</v>
      </c>
      <c r="C14" s="573" t="s">
        <v>110</v>
      </c>
      <c r="D14" s="573" t="s">
        <v>1433</v>
      </c>
      <c r="E14" s="730" t="s">
        <v>522</v>
      </c>
      <c r="F14" s="573" t="s">
        <v>1434</v>
      </c>
      <c r="G14" s="573" t="s">
        <v>918</v>
      </c>
      <c r="H14" s="731" t="s">
        <v>127</v>
      </c>
      <c r="I14" s="573" t="s">
        <v>931</v>
      </c>
    </row>
    <row r="15" spans="2:9" ht="12" customHeight="1">
      <c r="B15" s="527" t="s">
        <v>1231</v>
      </c>
      <c r="C15" s="527" t="s">
        <v>1094</v>
      </c>
      <c r="D15" s="526" t="s">
        <v>1291</v>
      </c>
      <c r="E15" s="731" t="s">
        <v>234</v>
      </c>
      <c r="F15" s="528">
        <v>0</v>
      </c>
      <c r="G15" s="528">
        <v>3453</v>
      </c>
      <c r="H15" s="529">
        <v>18</v>
      </c>
      <c r="I15" s="528">
        <v>3486</v>
      </c>
    </row>
    <row r="16" spans="2:9" ht="12" customHeight="1">
      <c r="B16" s="527" t="s">
        <v>1122</v>
      </c>
      <c r="C16" s="532" t="s">
        <v>1110</v>
      </c>
      <c r="D16" s="526" t="s">
        <v>1447</v>
      </c>
      <c r="E16" s="731" t="s">
        <v>148</v>
      </c>
      <c r="F16" s="528">
        <v>20</v>
      </c>
      <c r="G16" s="528">
        <v>6108</v>
      </c>
      <c r="H16" s="529">
        <v>42</v>
      </c>
      <c r="I16" s="528">
        <v>7143</v>
      </c>
    </row>
    <row r="17" spans="2:9" ht="12" customHeight="1">
      <c r="B17" s="527" t="s">
        <v>1264</v>
      </c>
      <c r="C17" s="527" t="s">
        <v>1105</v>
      </c>
      <c r="D17" s="526" t="s">
        <v>1093</v>
      </c>
      <c r="E17" s="731" t="s">
        <v>1552</v>
      </c>
      <c r="F17" s="528">
        <v>25</v>
      </c>
      <c r="G17" s="528">
        <v>8156</v>
      </c>
      <c r="H17" s="529">
        <v>48</v>
      </c>
      <c r="I17" s="528">
        <v>8912</v>
      </c>
    </row>
    <row r="18" spans="2:9" ht="12" customHeight="1">
      <c r="B18" s="527" t="s">
        <v>1148</v>
      </c>
      <c r="C18" s="532" t="s">
        <v>1113</v>
      </c>
      <c r="D18" s="526" t="s">
        <v>1529</v>
      </c>
      <c r="E18" s="731" t="s">
        <v>234</v>
      </c>
      <c r="F18" s="528">
        <v>0</v>
      </c>
      <c r="G18" s="528">
        <v>11877</v>
      </c>
      <c r="H18" s="529">
        <v>60</v>
      </c>
      <c r="I18" s="528">
        <v>11880</v>
      </c>
    </row>
    <row r="19" spans="2:9" ht="12" customHeight="1">
      <c r="B19" s="527" t="s">
        <v>1208</v>
      </c>
      <c r="C19" s="532" t="s">
        <v>1113</v>
      </c>
      <c r="D19" s="526" t="s">
        <v>1181</v>
      </c>
      <c r="E19" s="731" t="s">
        <v>140</v>
      </c>
      <c r="F19" s="528">
        <v>5</v>
      </c>
      <c r="G19" s="528">
        <v>6260</v>
      </c>
      <c r="H19" s="529">
        <v>33</v>
      </c>
      <c r="I19" s="528">
        <v>6500</v>
      </c>
    </row>
    <row r="20" spans="2:9" ht="12" customHeight="1">
      <c r="B20" s="527" t="s">
        <v>1130</v>
      </c>
      <c r="C20" s="527" t="s">
        <v>1080</v>
      </c>
      <c r="D20" s="526" t="s">
        <v>1478</v>
      </c>
      <c r="E20" s="731" t="s">
        <v>148</v>
      </c>
      <c r="F20" s="528">
        <v>20</v>
      </c>
      <c r="G20" s="528">
        <v>6290</v>
      </c>
      <c r="H20" s="529">
        <v>44</v>
      </c>
      <c r="I20" s="528">
        <v>7360</v>
      </c>
    </row>
    <row r="21" spans="2:9" ht="12" customHeight="1">
      <c r="B21" s="527" t="s">
        <v>1207</v>
      </c>
      <c r="C21" s="527" t="s">
        <v>1080</v>
      </c>
      <c r="D21" s="526" t="s">
        <v>1118</v>
      </c>
      <c r="E21" s="731" t="s">
        <v>147</v>
      </c>
      <c r="F21" s="528">
        <v>10</v>
      </c>
      <c r="G21" s="528">
        <v>5681</v>
      </c>
      <c r="H21" s="529">
        <v>30</v>
      </c>
      <c r="I21" s="528">
        <v>6110</v>
      </c>
    </row>
    <row r="22" spans="2:9" ht="12" customHeight="1">
      <c r="B22" s="527" t="s">
        <v>1198</v>
      </c>
      <c r="C22" s="532" t="s">
        <v>1107</v>
      </c>
      <c r="D22" s="526" t="s">
        <v>1116</v>
      </c>
      <c r="E22" s="731" t="s">
        <v>147</v>
      </c>
      <c r="F22" s="528">
        <v>10</v>
      </c>
      <c r="G22" s="528">
        <v>4244</v>
      </c>
      <c r="H22" s="529">
        <v>24</v>
      </c>
      <c r="I22" s="528">
        <v>4547</v>
      </c>
    </row>
    <row r="23" spans="2:9" ht="12" customHeight="1">
      <c r="B23" s="527" t="s">
        <v>1243</v>
      </c>
      <c r="C23" s="527" t="s">
        <v>1102</v>
      </c>
      <c r="D23" s="526" t="s">
        <v>1174</v>
      </c>
      <c r="E23" s="731" t="s">
        <v>147</v>
      </c>
      <c r="F23" s="528">
        <v>10</v>
      </c>
      <c r="G23" s="528">
        <v>8000</v>
      </c>
      <c r="H23" s="529">
        <v>45</v>
      </c>
      <c r="I23" s="528">
        <v>8240</v>
      </c>
    </row>
    <row r="24" spans="2:9" ht="12" customHeight="1">
      <c r="B24" s="527" t="s">
        <v>1380</v>
      </c>
      <c r="C24" s="527" t="s">
        <v>1105</v>
      </c>
      <c r="D24" s="526" t="s">
        <v>1323</v>
      </c>
      <c r="E24" s="731" t="s">
        <v>148</v>
      </c>
      <c r="F24" s="528">
        <v>20</v>
      </c>
      <c r="G24" s="528">
        <v>2338</v>
      </c>
      <c r="H24" s="529">
        <v>15</v>
      </c>
      <c r="I24" s="528">
        <v>2668</v>
      </c>
    </row>
    <row r="25" spans="2:9" ht="12" customHeight="1">
      <c r="B25" s="527" t="s">
        <v>944</v>
      </c>
      <c r="C25" s="527" t="s">
        <v>1090</v>
      </c>
      <c r="D25" s="526" t="s">
        <v>1118</v>
      </c>
      <c r="E25" s="731" t="s">
        <v>147</v>
      </c>
      <c r="F25" s="528">
        <v>10</v>
      </c>
      <c r="G25" s="528">
        <v>15444</v>
      </c>
      <c r="H25" s="529">
        <v>90</v>
      </c>
      <c r="I25" s="528">
        <v>16989</v>
      </c>
    </row>
    <row r="26" spans="2:9" ht="12" customHeight="1">
      <c r="B26" s="527" t="s">
        <v>1121</v>
      </c>
      <c r="C26" s="527" t="s">
        <v>1090</v>
      </c>
      <c r="D26" s="526" t="s">
        <v>1108</v>
      </c>
      <c r="E26" s="731" t="s">
        <v>148</v>
      </c>
      <c r="F26" s="528">
        <v>20</v>
      </c>
      <c r="G26" s="528">
        <v>7965</v>
      </c>
      <c r="H26" s="529">
        <v>51</v>
      </c>
      <c r="I26" s="528">
        <v>9048</v>
      </c>
    </row>
    <row r="27" spans="2:9" ht="12" customHeight="1">
      <c r="B27" s="527" t="s">
        <v>1316</v>
      </c>
      <c r="C27" s="527" t="s">
        <v>1083</v>
      </c>
      <c r="D27" s="526" t="s">
        <v>1093</v>
      </c>
      <c r="E27" s="731" t="s">
        <v>144</v>
      </c>
      <c r="F27" s="528">
        <v>15</v>
      </c>
      <c r="G27" s="528">
        <v>8957</v>
      </c>
      <c r="H27" s="529">
        <v>53</v>
      </c>
      <c r="I27" s="528">
        <v>9758</v>
      </c>
    </row>
    <row r="28" spans="2:9" ht="12" customHeight="1">
      <c r="B28" s="527" t="s">
        <v>1215</v>
      </c>
      <c r="C28" s="527" t="s">
        <v>1102</v>
      </c>
      <c r="D28" s="526" t="s">
        <v>1435</v>
      </c>
      <c r="E28" s="731" t="s">
        <v>148</v>
      </c>
      <c r="F28" s="528">
        <v>20</v>
      </c>
      <c r="G28" s="528">
        <v>2507</v>
      </c>
      <c r="H28" s="529">
        <v>18</v>
      </c>
      <c r="I28" s="528">
        <v>2942</v>
      </c>
    </row>
    <row r="29" spans="2:9" ht="12" customHeight="1">
      <c r="B29" s="527" t="s">
        <v>1204</v>
      </c>
      <c r="C29" s="532" t="s">
        <v>1110</v>
      </c>
      <c r="D29" s="526" t="s">
        <v>1447</v>
      </c>
      <c r="E29" s="731" t="s">
        <v>148</v>
      </c>
      <c r="F29" s="528">
        <v>20</v>
      </c>
      <c r="G29" s="528">
        <v>2183</v>
      </c>
      <c r="H29" s="529">
        <v>15</v>
      </c>
      <c r="I29" s="528">
        <v>2513</v>
      </c>
    </row>
    <row r="30" spans="2:9" ht="12" customHeight="1">
      <c r="B30" s="527" t="s">
        <v>1185</v>
      </c>
      <c r="C30" s="532" t="s">
        <v>1104</v>
      </c>
      <c r="D30" s="526" t="s">
        <v>1115</v>
      </c>
      <c r="E30" s="731" t="s">
        <v>147</v>
      </c>
      <c r="F30" s="528">
        <v>10</v>
      </c>
      <c r="G30" s="528">
        <v>3637</v>
      </c>
      <c r="H30" s="529">
        <v>21</v>
      </c>
      <c r="I30" s="528">
        <v>3928</v>
      </c>
    </row>
    <row r="31" spans="2:9" ht="12" customHeight="1">
      <c r="B31" s="527" t="s">
        <v>982</v>
      </c>
      <c r="C31" s="527" t="s">
        <v>1082</v>
      </c>
      <c r="D31" s="526" t="s">
        <v>1163</v>
      </c>
      <c r="E31" s="731" t="s">
        <v>147</v>
      </c>
      <c r="F31" s="528">
        <v>10</v>
      </c>
      <c r="G31" s="528">
        <v>12949</v>
      </c>
      <c r="H31" s="529">
        <v>72</v>
      </c>
      <c r="I31" s="528">
        <v>13573</v>
      </c>
    </row>
    <row r="32" spans="2:9" ht="12" customHeight="1">
      <c r="B32" s="527" t="s">
        <v>1199</v>
      </c>
      <c r="C32" s="527" t="s">
        <v>1082</v>
      </c>
      <c r="D32" s="526" t="s">
        <v>1400</v>
      </c>
      <c r="E32" s="731" t="s">
        <v>144</v>
      </c>
      <c r="F32" s="528">
        <v>15</v>
      </c>
      <c r="G32" s="528">
        <v>4850</v>
      </c>
      <c r="H32" s="529">
        <v>30</v>
      </c>
      <c r="I32" s="528">
        <v>5528</v>
      </c>
    </row>
    <row r="33" spans="2:9" ht="12" customHeight="1">
      <c r="B33" s="527" t="s">
        <v>981</v>
      </c>
      <c r="C33" s="532" t="s">
        <v>1104</v>
      </c>
      <c r="D33" s="526" t="s">
        <v>1182</v>
      </c>
      <c r="E33" s="731" t="s">
        <v>147</v>
      </c>
      <c r="F33" s="528">
        <v>10</v>
      </c>
      <c r="G33" s="528">
        <v>15706</v>
      </c>
      <c r="H33" s="529">
        <v>90</v>
      </c>
      <c r="I33" s="528">
        <v>16882</v>
      </c>
    </row>
    <row r="34" spans="2:9" ht="12" customHeight="1">
      <c r="B34" s="527" t="s">
        <v>1239</v>
      </c>
      <c r="C34" s="527" t="s">
        <v>1081</v>
      </c>
      <c r="D34" s="526" t="s">
        <v>1299</v>
      </c>
      <c r="E34" s="731" t="s">
        <v>234</v>
      </c>
      <c r="F34" s="528">
        <v>0</v>
      </c>
      <c r="G34" s="528">
        <v>5969</v>
      </c>
      <c r="H34" s="529">
        <v>30</v>
      </c>
      <c r="I34" s="528">
        <v>5969</v>
      </c>
    </row>
    <row r="35" spans="2:9" ht="12" customHeight="1">
      <c r="B35" s="527" t="s">
        <v>1226</v>
      </c>
      <c r="C35" s="527" t="s">
        <v>1097</v>
      </c>
      <c r="D35" s="526" t="s">
        <v>1179</v>
      </c>
      <c r="E35" s="731" t="s">
        <v>140</v>
      </c>
      <c r="F35" s="528">
        <v>5</v>
      </c>
      <c r="G35" s="528">
        <v>10950</v>
      </c>
      <c r="H35" s="529">
        <v>60</v>
      </c>
      <c r="I35" s="528">
        <v>11328</v>
      </c>
    </row>
    <row r="36" spans="2:9" ht="12" customHeight="1">
      <c r="B36" s="527" t="s">
        <v>1304</v>
      </c>
      <c r="C36" s="532" t="s">
        <v>1107</v>
      </c>
      <c r="D36" s="526" t="s">
        <v>1299</v>
      </c>
      <c r="E36" s="731" t="s">
        <v>234</v>
      </c>
      <c r="F36" s="528">
        <v>0</v>
      </c>
      <c r="G36" s="528">
        <v>5348</v>
      </c>
      <c r="H36" s="529">
        <v>27</v>
      </c>
      <c r="I36" s="528">
        <v>5399</v>
      </c>
    </row>
    <row r="37" spans="2:9" ht="12" customHeight="1">
      <c r="B37" s="527" t="s">
        <v>1138</v>
      </c>
      <c r="C37" s="527" t="s">
        <v>1092</v>
      </c>
      <c r="D37" s="526" t="s">
        <v>1310</v>
      </c>
      <c r="E37" s="731" t="s">
        <v>234</v>
      </c>
      <c r="F37" s="528">
        <v>0</v>
      </c>
      <c r="G37" s="528">
        <v>4725</v>
      </c>
      <c r="H37" s="529">
        <v>24</v>
      </c>
      <c r="I37" s="528">
        <v>4815</v>
      </c>
    </row>
    <row r="38" spans="2:9" ht="12" customHeight="1">
      <c r="B38" s="527" t="s">
        <v>1324</v>
      </c>
      <c r="C38" s="527" t="s">
        <v>1086</v>
      </c>
      <c r="D38" s="526" t="s">
        <v>1175</v>
      </c>
      <c r="E38" s="731" t="s">
        <v>140</v>
      </c>
      <c r="F38" s="528">
        <v>5</v>
      </c>
      <c r="G38" s="528">
        <v>8906</v>
      </c>
      <c r="H38" s="529">
        <v>48</v>
      </c>
      <c r="I38" s="528">
        <v>9260</v>
      </c>
    </row>
    <row r="39" spans="2:9" ht="12" customHeight="1">
      <c r="B39" s="527" t="s">
        <v>971</v>
      </c>
      <c r="C39" s="527" t="s">
        <v>1091</v>
      </c>
      <c r="D39" s="526" t="s">
        <v>1101</v>
      </c>
      <c r="E39" s="731" t="s">
        <v>147</v>
      </c>
      <c r="F39" s="528">
        <v>10</v>
      </c>
      <c r="G39" s="528">
        <v>10886</v>
      </c>
      <c r="H39" s="529">
        <v>63</v>
      </c>
      <c r="I39" s="528">
        <v>11924</v>
      </c>
    </row>
    <row r="40" spans="2:9" ht="12" customHeight="1">
      <c r="B40" s="527" t="s">
        <v>1193</v>
      </c>
      <c r="C40" s="527" t="s">
        <v>1094</v>
      </c>
      <c r="D40" s="526" t="s">
        <v>1103</v>
      </c>
      <c r="E40" s="731" t="s">
        <v>144</v>
      </c>
      <c r="F40" s="528">
        <v>15</v>
      </c>
      <c r="G40" s="528">
        <v>2999</v>
      </c>
      <c r="H40" s="529">
        <v>18</v>
      </c>
      <c r="I40" s="528">
        <v>3359</v>
      </c>
    </row>
    <row r="41" spans="2:9" ht="12" customHeight="1">
      <c r="B41" s="527" t="s">
        <v>1201</v>
      </c>
      <c r="C41" s="532" t="s">
        <v>1100</v>
      </c>
      <c r="D41" s="526" t="s">
        <v>1166</v>
      </c>
      <c r="E41" s="731" t="s">
        <v>148</v>
      </c>
      <c r="F41" s="528">
        <v>20</v>
      </c>
      <c r="G41" s="528">
        <v>7586</v>
      </c>
      <c r="H41" s="529">
        <v>48</v>
      </c>
      <c r="I41" s="528">
        <v>8696</v>
      </c>
    </row>
    <row r="42" spans="2:9" ht="12" customHeight="1">
      <c r="B42" s="527" t="s">
        <v>1257</v>
      </c>
      <c r="C42" s="532" t="s">
        <v>1113</v>
      </c>
      <c r="D42" s="526" t="s">
        <v>1362</v>
      </c>
      <c r="E42" s="731" t="s">
        <v>1550</v>
      </c>
      <c r="F42" s="528">
        <v>15</v>
      </c>
      <c r="G42" s="528">
        <v>5998</v>
      </c>
      <c r="H42" s="529">
        <v>33</v>
      </c>
      <c r="I42" s="528">
        <v>6136</v>
      </c>
    </row>
    <row r="43" spans="2:9" ht="12" customHeight="1">
      <c r="B43" s="527" t="s">
        <v>1184</v>
      </c>
      <c r="C43" s="527" t="s">
        <v>1097</v>
      </c>
      <c r="D43" s="526" t="s">
        <v>1093</v>
      </c>
      <c r="E43" s="731" t="s">
        <v>144</v>
      </c>
      <c r="F43" s="528">
        <v>15</v>
      </c>
      <c r="G43" s="528">
        <v>14720</v>
      </c>
      <c r="H43" s="529">
        <v>87</v>
      </c>
      <c r="I43" s="528">
        <v>16196</v>
      </c>
    </row>
    <row r="44" spans="2:9" ht="12" customHeight="1">
      <c r="B44" s="527" t="s">
        <v>1183</v>
      </c>
      <c r="C44" s="532" t="s">
        <v>1111</v>
      </c>
      <c r="D44" s="526" t="s">
        <v>1103</v>
      </c>
      <c r="E44" s="731" t="s">
        <v>144</v>
      </c>
      <c r="F44" s="528">
        <v>15</v>
      </c>
      <c r="G44" s="528">
        <v>9331</v>
      </c>
      <c r="H44" s="529">
        <v>56</v>
      </c>
      <c r="I44" s="528">
        <v>10226</v>
      </c>
    </row>
    <row r="45" spans="2:9" ht="12" customHeight="1">
      <c r="B45" s="527" t="s">
        <v>1197</v>
      </c>
      <c r="C45" s="532" t="s">
        <v>1107</v>
      </c>
      <c r="D45" s="526" t="s">
        <v>1085</v>
      </c>
      <c r="E45" s="731" t="s">
        <v>140</v>
      </c>
      <c r="F45" s="528">
        <v>5</v>
      </c>
      <c r="G45" s="528">
        <v>5426</v>
      </c>
      <c r="H45" s="529">
        <v>30</v>
      </c>
      <c r="I45" s="528">
        <v>5606</v>
      </c>
    </row>
    <row r="46" spans="2:9" ht="12" customHeight="1">
      <c r="B46" s="527" t="s">
        <v>1240</v>
      </c>
      <c r="C46" s="527" t="s">
        <v>1081</v>
      </c>
      <c r="D46" s="526" t="s">
        <v>1169</v>
      </c>
      <c r="E46" s="731" t="s">
        <v>234</v>
      </c>
      <c r="F46" s="528">
        <v>0</v>
      </c>
      <c r="G46" s="528">
        <v>11073</v>
      </c>
      <c r="H46" s="529">
        <v>57</v>
      </c>
      <c r="I46" s="528">
        <v>11094</v>
      </c>
    </row>
    <row r="47" spans="2:9" ht="12" customHeight="1">
      <c r="B47" s="527" t="s">
        <v>1258</v>
      </c>
      <c r="C47" s="527" t="s">
        <v>1090</v>
      </c>
      <c r="D47" s="526" t="s">
        <v>1290</v>
      </c>
      <c r="E47" s="731" t="s">
        <v>1553</v>
      </c>
      <c r="F47" s="528">
        <v>30</v>
      </c>
      <c r="G47" s="528">
        <v>7539</v>
      </c>
      <c r="H47" s="529">
        <v>51</v>
      </c>
      <c r="I47" s="528">
        <v>9021</v>
      </c>
    </row>
    <row r="48" spans="2:9" ht="12" customHeight="1">
      <c r="B48" s="527" t="s">
        <v>1126</v>
      </c>
      <c r="C48" s="527" t="s">
        <v>1097</v>
      </c>
      <c r="D48" s="526" t="s">
        <v>1305</v>
      </c>
      <c r="E48" s="731" t="s">
        <v>144</v>
      </c>
      <c r="F48" s="528">
        <v>15</v>
      </c>
      <c r="G48" s="528">
        <v>6947</v>
      </c>
      <c r="H48" s="529">
        <v>42</v>
      </c>
      <c r="I48" s="528">
        <v>7856</v>
      </c>
    </row>
    <row r="49" spans="2:9" ht="12" customHeight="1">
      <c r="B49" s="527" t="s">
        <v>1139</v>
      </c>
      <c r="C49" s="527" t="s">
        <v>1092</v>
      </c>
      <c r="D49" s="526" t="s">
        <v>1314</v>
      </c>
      <c r="E49" s="731" t="s">
        <v>234</v>
      </c>
      <c r="F49" s="528">
        <v>0</v>
      </c>
      <c r="G49" s="528">
        <v>5705</v>
      </c>
      <c r="H49" s="529">
        <v>30</v>
      </c>
      <c r="I49" s="528">
        <v>5720</v>
      </c>
    </row>
    <row r="50" spans="2:9" ht="12" customHeight="1">
      <c r="B50" s="527" t="s">
        <v>1205</v>
      </c>
      <c r="C50" s="532" t="s">
        <v>1110</v>
      </c>
      <c r="D50" s="526" t="s">
        <v>1377</v>
      </c>
      <c r="E50" s="731" t="s">
        <v>148</v>
      </c>
      <c r="F50" s="528">
        <v>20</v>
      </c>
      <c r="G50" s="528">
        <v>2233</v>
      </c>
      <c r="H50" s="529">
        <v>15</v>
      </c>
      <c r="I50" s="528">
        <v>2578</v>
      </c>
    </row>
    <row r="51" spans="2:9" ht="12" customHeight="1">
      <c r="B51" s="527" t="s">
        <v>1073</v>
      </c>
      <c r="C51" s="527" t="s">
        <v>1081</v>
      </c>
      <c r="D51" s="526" t="s">
        <v>1117</v>
      </c>
      <c r="E51" s="731" t="s">
        <v>147</v>
      </c>
      <c r="F51" s="528">
        <v>10</v>
      </c>
      <c r="G51" s="528">
        <v>5117</v>
      </c>
      <c r="H51" s="529">
        <v>30</v>
      </c>
      <c r="I51" s="528">
        <v>5585</v>
      </c>
    </row>
    <row r="52" spans="2:9" ht="12" customHeight="1">
      <c r="B52" s="527" t="s">
        <v>1214</v>
      </c>
      <c r="C52" s="527" t="s">
        <v>1091</v>
      </c>
      <c r="D52" s="526" t="s">
        <v>1093</v>
      </c>
      <c r="E52" s="731" t="s">
        <v>144</v>
      </c>
      <c r="F52" s="528">
        <v>15</v>
      </c>
      <c r="G52" s="528">
        <v>13737</v>
      </c>
      <c r="H52" s="529">
        <v>81</v>
      </c>
      <c r="I52" s="528">
        <v>15081</v>
      </c>
    </row>
    <row r="53" spans="2:9" ht="12" customHeight="1">
      <c r="B53" s="527" t="s">
        <v>1216</v>
      </c>
      <c r="C53" s="527" t="s">
        <v>1102</v>
      </c>
      <c r="D53" s="526" t="s">
        <v>1117</v>
      </c>
      <c r="E53" s="731" t="s">
        <v>147</v>
      </c>
      <c r="F53" s="528">
        <v>10</v>
      </c>
      <c r="G53" s="528">
        <v>4084</v>
      </c>
      <c r="H53" s="529">
        <v>24</v>
      </c>
      <c r="I53" s="528">
        <v>4423</v>
      </c>
    </row>
    <row r="54" spans="2:9" ht="12" customHeight="1">
      <c r="B54" s="527" t="s">
        <v>964</v>
      </c>
      <c r="C54" s="532" t="s">
        <v>1100</v>
      </c>
      <c r="D54" s="526" t="s">
        <v>1305</v>
      </c>
      <c r="E54" s="731" t="s">
        <v>144</v>
      </c>
      <c r="F54" s="528">
        <v>15</v>
      </c>
      <c r="G54" s="528">
        <v>13900</v>
      </c>
      <c r="H54" s="529">
        <v>84</v>
      </c>
      <c r="I54" s="528">
        <v>15706</v>
      </c>
    </row>
    <row r="55" spans="2:9" ht="12" customHeight="1">
      <c r="B55" s="527" t="s">
        <v>1071</v>
      </c>
      <c r="C55" s="527" t="s">
        <v>1080</v>
      </c>
      <c r="D55" s="526" t="s">
        <v>1103</v>
      </c>
      <c r="E55" s="731" t="s">
        <v>144</v>
      </c>
      <c r="F55" s="528">
        <v>15</v>
      </c>
      <c r="G55" s="528">
        <v>11713</v>
      </c>
      <c r="H55" s="529">
        <v>67</v>
      </c>
      <c r="I55" s="528">
        <v>13141</v>
      </c>
    </row>
    <row r="56" spans="2:9" ht="12" customHeight="1">
      <c r="B56" s="527" t="s">
        <v>1222</v>
      </c>
      <c r="C56" s="527" t="s">
        <v>1084</v>
      </c>
      <c r="D56" s="526" t="s">
        <v>1115</v>
      </c>
      <c r="E56" s="731" t="s">
        <v>147</v>
      </c>
      <c r="F56" s="528">
        <v>10</v>
      </c>
      <c r="G56" s="528">
        <v>10399</v>
      </c>
      <c r="H56" s="529">
        <v>57</v>
      </c>
      <c r="I56" s="528">
        <v>11458</v>
      </c>
    </row>
    <row r="57" spans="2:9" ht="12" customHeight="1">
      <c r="B57" s="527" t="s">
        <v>1209</v>
      </c>
      <c r="C57" s="527" t="s">
        <v>1083</v>
      </c>
      <c r="D57" s="526" t="s">
        <v>1119</v>
      </c>
      <c r="E57" s="731" t="s">
        <v>148</v>
      </c>
      <c r="F57" s="528">
        <v>20</v>
      </c>
      <c r="G57" s="528">
        <v>12431</v>
      </c>
      <c r="H57" s="529">
        <v>78</v>
      </c>
      <c r="I57" s="528">
        <v>14138</v>
      </c>
    </row>
    <row r="58" spans="2:9" ht="12" customHeight="1">
      <c r="B58" s="527" t="s">
        <v>1229</v>
      </c>
      <c r="C58" s="527" t="s">
        <v>1092</v>
      </c>
      <c r="D58" s="526" t="s">
        <v>1527</v>
      </c>
      <c r="E58" s="731" t="s">
        <v>234</v>
      </c>
      <c r="F58" s="528">
        <v>0</v>
      </c>
      <c r="G58" s="528">
        <v>8055</v>
      </c>
      <c r="H58" s="529">
        <v>39</v>
      </c>
      <c r="I58" s="528">
        <v>8055</v>
      </c>
    </row>
    <row r="59" spans="2:9" ht="12" customHeight="1">
      <c r="B59" s="527" t="s">
        <v>1255</v>
      </c>
      <c r="C59" s="532" t="s">
        <v>1110</v>
      </c>
      <c r="D59" s="526" t="s">
        <v>1447</v>
      </c>
      <c r="E59" s="731" t="s">
        <v>1553</v>
      </c>
      <c r="F59" s="528">
        <v>30</v>
      </c>
      <c r="G59" s="528">
        <v>4352</v>
      </c>
      <c r="H59" s="529">
        <v>30</v>
      </c>
      <c r="I59" s="528">
        <v>5297</v>
      </c>
    </row>
    <row r="60" spans="2:9" ht="12" customHeight="1">
      <c r="B60" s="527" t="s">
        <v>1202</v>
      </c>
      <c r="C60" s="532" t="s">
        <v>1100</v>
      </c>
      <c r="D60" s="526" t="s">
        <v>1400</v>
      </c>
      <c r="E60" s="731" t="s">
        <v>144</v>
      </c>
      <c r="F60" s="528">
        <v>15</v>
      </c>
      <c r="G60" s="528">
        <v>3397</v>
      </c>
      <c r="H60" s="529">
        <v>21</v>
      </c>
      <c r="I60" s="528">
        <v>3886</v>
      </c>
    </row>
    <row r="61" spans="2:9" ht="12" customHeight="1">
      <c r="B61" s="527" t="s">
        <v>1142</v>
      </c>
      <c r="C61" s="527" t="s">
        <v>1091</v>
      </c>
      <c r="D61" s="526" t="s">
        <v>1182</v>
      </c>
      <c r="E61" s="731" t="s">
        <v>147</v>
      </c>
      <c r="F61" s="528">
        <v>10</v>
      </c>
      <c r="G61" s="528">
        <v>13575</v>
      </c>
      <c r="H61" s="529">
        <v>78</v>
      </c>
      <c r="I61" s="528">
        <v>14340</v>
      </c>
    </row>
    <row r="62" spans="2:9" ht="12" customHeight="1">
      <c r="B62" s="527" t="s">
        <v>1186</v>
      </c>
      <c r="C62" s="527" t="s">
        <v>1092</v>
      </c>
      <c r="D62" s="526" t="s">
        <v>1309</v>
      </c>
      <c r="E62" s="731" t="s">
        <v>148</v>
      </c>
      <c r="F62" s="528">
        <v>20</v>
      </c>
      <c r="G62" s="528">
        <v>2764</v>
      </c>
      <c r="H62" s="529">
        <v>18</v>
      </c>
      <c r="I62" s="528">
        <v>3187</v>
      </c>
    </row>
    <row r="63" spans="2:9" ht="12" customHeight="1">
      <c r="B63" s="527" t="s">
        <v>1217</v>
      </c>
      <c r="C63" s="527" t="s">
        <v>1102</v>
      </c>
      <c r="D63" s="526" t="s">
        <v>1377</v>
      </c>
      <c r="E63" s="731" t="s">
        <v>148</v>
      </c>
      <c r="F63" s="528">
        <v>20</v>
      </c>
      <c r="G63" s="528">
        <v>4451</v>
      </c>
      <c r="H63" s="529">
        <v>30</v>
      </c>
      <c r="I63" s="528">
        <v>5183</v>
      </c>
    </row>
    <row r="64" spans="2:9" ht="12" customHeight="1">
      <c r="B64" s="527" t="s">
        <v>1218</v>
      </c>
      <c r="C64" s="527" t="s">
        <v>1102</v>
      </c>
      <c r="D64" s="526" t="s">
        <v>1108</v>
      </c>
      <c r="E64" s="731" t="s">
        <v>148</v>
      </c>
      <c r="F64" s="528">
        <v>20</v>
      </c>
      <c r="G64" s="528">
        <v>3748</v>
      </c>
      <c r="H64" s="529">
        <v>24</v>
      </c>
      <c r="I64" s="528">
        <v>4249</v>
      </c>
    </row>
    <row r="65" spans="2:9" ht="12" customHeight="1">
      <c r="B65" s="527" t="s">
        <v>1146</v>
      </c>
      <c r="C65" s="527" t="s">
        <v>1112</v>
      </c>
      <c r="D65" s="526" t="s">
        <v>1363</v>
      </c>
      <c r="E65" s="731" t="s">
        <v>140</v>
      </c>
      <c r="F65" s="528">
        <v>5</v>
      </c>
      <c r="G65" s="528">
        <v>9403</v>
      </c>
      <c r="H65" s="529">
        <v>51</v>
      </c>
      <c r="I65" s="528">
        <v>9790</v>
      </c>
    </row>
    <row r="66" spans="2:9" ht="12" customHeight="1">
      <c r="B66" s="527" t="s">
        <v>1253</v>
      </c>
      <c r="C66" s="527" t="s">
        <v>1094</v>
      </c>
      <c r="D66" s="526" t="s">
        <v>1098</v>
      </c>
      <c r="E66" s="731" t="s">
        <v>1552</v>
      </c>
      <c r="F66" s="528">
        <v>25</v>
      </c>
      <c r="G66" s="528">
        <v>5877</v>
      </c>
      <c r="H66" s="529">
        <v>36</v>
      </c>
      <c r="I66" s="528">
        <v>6645</v>
      </c>
    </row>
    <row r="67" spans="2:9" ht="12" customHeight="1">
      <c r="B67" s="527" t="s">
        <v>1263</v>
      </c>
      <c r="C67" s="527" t="s">
        <v>1089</v>
      </c>
      <c r="D67" s="526" t="s">
        <v>1164</v>
      </c>
      <c r="E67" s="731" t="s">
        <v>1551</v>
      </c>
      <c r="F67" s="528">
        <v>20</v>
      </c>
      <c r="G67" s="528">
        <v>5261</v>
      </c>
      <c r="H67" s="529">
        <v>30</v>
      </c>
      <c r="I67" s="528">
        <v>5684</v>
      </c>
    </row>
    <row r="68" spans="2:9" ht="12" customHeight="1">
      <c r="B68" s="527" t="s">
        <v>973</v>
      </c>
      <c r="C68" s="527" t="s">
        <v>1082</v>
      </c>
      <c r="D68" s="526" t="s">
        <v>1386</v>
      </c>
      <c r="E68" s="731" t="s">
        <v>148</v>
      </c>
      <c r="F68" s="528">
        <v>20</v>
      </c>
      <c r="G68" s="528">
        <v>10799</v>
      </c>
      <c r="H68" s="529">
        <v>72</v>
      </c>
      <c r="I68" s="528">
        <v>12557</v>
      </c>
    </row>
    <row r="69" spans="2:9" ht="12" customHeight="1">
      <c r="B69" s="527" t="s">
        <v>939</v>
      </c>
      <c r="C69" s="532" t="s">
        <v>1113</v>
      </c>
      <c r="D69" s="526" t="s">
        <v>1163</v>
      </c>
      <c r="E69" s="731" t="s">
        <v>1551</v>
      </c>
      <c r="F69" s="528">
        <v>20</v>
      </c>
      <c r="G69" s="528">
        <v>9150</v>
      </c>
      <c r="H69" s="529">
        <v>51</v>
      </c>
      <c r="I69" s="528">
        <v>9684</v>
      </c>
    </row>
    <row r="70" spans="2:9" ht="12" customHeight="1">
      <c r="B70" s="527" t="s">
        <v>1127</v>
      </c>
      <c r="C70" s="527" t="s">
        <v>1092</v>
      </c>
      <c r="D70" s="526" t="s">
        <v>1117</v>
      </c>
      <c r="E70" s="731" t="s">
        <v>147</v>
      </c>
      <c r="F70" s="528">
        <v>10</v>
      </c>
      <c r="G70" s="528">
        <v>3585</v>
      </c>
      <c r="H70" s="529">
        <v>21</v>
      </c>
      <c r="I70" s="528">
        <v>3912</v>
      </c>
    </row>
    <row r="71" spans="2:9" ht="12" customHeight="1">
      <c r="B71" s="527" t="s">
        <v>1133</v>
      </c>
      <c r="C71" s="532" t="s">
        <v>1111</v>
      </c>
      <c r="D71" s="526" t="s">
        <v>1180</v>
      </c>
      <c r="E71" s="731" t="s">
        <v>140</v>
      </c>
      <c r="F71" s="528">
        <v>5</v>
      </c>
      <c r="G71" s="528">
        <v>5598</v>
      </c>
      <c r="H71" s="529">
        <v>30</v>
      </c>
      <c r="I71" s="528">
        <v>5784</v>
      </c>
    </row>
    <row r="72" spans="2:9" ht="12" customHeight="1">
      <c r="B72" s="527" t="s">
        <v>1134</v>
      </c>
      <c r="C72" s="532" t="s">
        <v>1111</v>
      </c>
      <c r="D72" s="526" t="s">
        <v>1383</v>
      </c>
      <c r="E72" s="731" t="s">
        <v>140</v>
      </c>
      <c r="F72" s="528">
        <v>5</v>
      </c>
      <c r="G72" s="528">
        <v>12457</v>
      </c>
      <c r="H72" s="529">
        <v>66</v>
      </c>
      <c r="I72" s="528">
        <v>12505</v>
      </c>
    </row>
    <row r="73" spans="2:9" ht="12" customHeight="1">
      <c r="B73" s="527" t="s">
        <v>1224</v>
      </c>
      <c r="C73" s="532" t="s">
        <v>1111</v>
      </c>
      <c r="D73" s="526" t="s">
        <v>1179</v>
      </c>
      <c r="E73" s="731" t="s">
        <v>140</v>
      </c>
      <c r="F73" s="528">
        <v>5</v>
      </c>
      <c r="G73" s="528">
        <v>6028</v>
      </c>
      <c r="H73" s="529">
        <v>33</v>
      </c>
      <c r="I73" s="528">
        <v>6328</v>
      </c>
    </row>
    <row r="74" spans="2:9" ht="12" customHeight="1">
      <c r="B74" s="527" t="s">
        <v>1125</v>
      </c>
      <c r="C74" s="527" t="s">
        <v>1094</v>
      </c>
      <c r="D74" s="526" t="s">
        <v>1096</v>
      </c>
      <c r="E74" s="731" t="s">
        <v>144</v>
      </c>
      <c r="F74" s="528">
        <v>15</v>
      </c>
      <c r="G74" s="528">
        <v>6588</v>
      </c>
      <c r="H74" s="529">
        <v>39</v>
      </c>
      <c r="I74" s="528">
        <v>7218</v>
      </c>
    </row>
    <row r="75" spans="2:9" ht="12" customHeight="1">
      <c r="B75" s="527" t="s">
        <v>1311</v>
      </c>
      <c r="C75" s="527" t="s">
        <v>1088</v>
      </c>
      <c r="D75" s="526" t="s">
        <v>1166</v>
      </c>
      <c r="E75" s="731" t="s">
        <v>148</v>
      </c>
      <c r="F75" s="528">
        <v>20</v>
      </c>
      <c r="G75" s="528">
        <v>9053</v>
      </c>
      <c r="H75" s="529">
        <v>57</v>
      </c>
      <c r="I75" s="528">
        <v>10397</v>
      </c>
    </row>
    <row r="76" spans="2:9" ht="12" customHeight="1">
      <c r="B76" s="527" t="s">
        <v>1261</v>
      </c>
      <c r="C76" s="527" t="s">
        <v>1102</v>
      </c>
      <c r="D76" s="526" t="s">
        <v>1369</v>
      </c>
      <c r="E76" s="731" t="s">
        <v>1553</v>
      </c>
      <c r="F76" s="528">
        <v>30</v>
      </c>
      <c r="G76" s="528">
        <v>2997</v>
      </c>
      <c r="H76" s="529">
        <v>24</v>
      </c>
      <c r="I76" s="528">
        <v>3822</v>
      </c>
    </row>
    <row r="77" spans="2:9" ht="12" customHeight="1">
      <c r="B77" s="527" t="s">
        <v>1064</v>
      </c>
      <c r="C77" s="527" t="s">
        <v>1091</v>
      </c>
      <c r="D77" s="526" t="s">
        <v>1168</v>
      </c>
      <c r="E77" s="731" t="s">
        <v>1553</v>
      </c>
      <c r="F77" s="528">
        <v>30</v>
      </c>
      <c r="G77" s="528">
        <v>10342</v>
      </c>
      <c r="H77" s="529">
        <v>72</v>
      </c>
      <c r="I77" s="528">
        <v>12595</v>
      </c>
    </row>
    <row r="78" spans="2:9" ht="12" customHeight="1">
      <c r="B78" s="527" t="s">
        <v>1254</v>
      </c>
      <c r="C78" s="532" t="s">
        <v>1107</v>
      </c>
      <c r="D78" s="526" t="s">
        <v>1400</v>
      </c>
      <c r="E78" s="731" t="s">
        <v>1552</v>
      </c>
      <c r="F78" s="528">
        <v>25</v>
      </c>
      <c r="G78" s="528">
        <v>4850</v>
      </c>
      <c r="H78" s="529">
        <v>30</v>
      </c>
      <c r="I78" s="528">
        <v>5480</v>
      </c>
    </row>
    <row r="79" spans="2:9" ht="12" customHeight="1">
      <c r="B79" s="527" t="s">
        <v>1150</v>
      </c>
      <c r="C79" s="527" t="s">
        <v>1094</v>
      </c>
      <c r="D79" s="526" t="s">
        <v>1309</v>
      </c>
      <c r="E79" s="731" t="s">
        <v>1553</v>
      </c>
      <c r="F79" s="528">
        <v>30</v>
      </c>
      <c r="G79" s="528">
        <v>9184</v>
      </c>
      <c r="H79" s="529">
        <v>60</v>
      </c>
      <c r="I79" s="528">
        <v>10741</v>
      </c>
    </row>
    <row r="80" spans="2:9" ht="12" customHeight="1">
      <c r="B80" s="527" t="s">
        <v>1242</v>
      </c>
      <c r="C80" s="527" t="s">
        <v>1090</v>
      </c>
      <c r="D80" s="526" t="s">
        <v>1087</v>
      </c>
      <c r="E80" s="731" t="s">
        <v>147</v>
      </c>
      <c r="F80" s="528">
        <v>10</v>
      </c>
      <c r="G80" s="528">
        <v>3219</v>
      </c>
      <c r="H80" s="529">
        <v>18</v>
      </c>
      <c r="I80" s="528">
        <v>3357</v>
      </c>
    </row>
    <row r="81" spans="2:9" ht="12" customHeight="1">
      <c r="B81" s="527" t="s">
        <v>1153</v>
      </c>
      <c r="C81" s="532" t="s">
        <v>1107</v>
      </c>
      <c r="D81" s="526" t="s">
        <v>1106</v>
      </c>
      <c r="E81" s="731" t="s">
        <v>1552</v>
      </c>
      <c r="F81" s="528">
        <v>25</v>
      </c>
      <c r="G81" s="528">
        <v>5534</v>
      </c>
      <c r="H81" s="529">
        <v>33</v>
      </c>
      <c r="I81" s="528">
        <v>6215</v>
      </c>
    </row>
    <row r="82" spans="2:9" ht="12" customHeight="1">
      <c r="B82" s="527" t="s">
        <v>1066</v>
      </c>
      <c r="C82" s="527" t="s">
        <v>1105</v>
      </c>
      <c r="D82" s="526" t="s">
        <v>1117</v>
      </c>
      <c r="E82" s="731" t="s">
        <v>147</v>
      </c>
      <c r="F82" s="528">
        <v>10</v>
      </c>
      <c r="G82" s="528">
        <v>12796</v>
      </c>
      <c r="H82" s="529">
        <v>75</v>
      </c>
      <c r="I82" s="528">
        <v>13753</v>
      </c>
    </row>
    <row r="83" spans="2:9" ht="12" customHeight="1">
      <c r="B83" s="527" t="s">
        <v>1220</v>
      </c>
      <c r="C83" s="527" t="s">
        <v>1088</v>
      </c>
      <c r="D83" s="526" t="s">
        <v>1164</v>
      </c>
      <c r="E83" s="731" t="s">
        <v>147</v>
      </c>
      <c r="F83" s="528">
        <v>10</v>
      </c>
      <c r="G83" s="528">
        <v>12611</v>
      </c>
      <c r="H83" s="529">
        <v>72</v>
      </c>
      <c r="I83" s="528">
        <v>13400</v>
      </c>
    </row>
    <row r="84" spans="2:9" ht="12" customHeight="1">
      <c r="B84" s="527" t="s">
        <v>980</v>
      </c>
      <c r="C84" s="532" t="s">
        <v>1111</v>
      </c>
      <c r="D84" s="526" t="s">
        <v>1099</v>
      </c>
      <c r="E84" s="731" t="s">
        <v>1552</v>
      </c>
      <c r="F84" s="528">
        <v>25</v>
      </c>
      <c r="G84" s="528">
        <v>8266</v>
      </c>
      <c r="H84" s="529">
        <v>51</v>
      </c>
      <c r="I84" s="528">
        <v>9301</v>
      </c>
    </row>
    <row r="85" spans="2:9" ht="12" customHeight="1">
      <c r="B85" s="527" t="s">
        <v>1230</v>
      </c>
      <c r="C85" s="527" t="s">
        <v>1092</v>
      </c>
      <c r="D85" s="526" t="s">
        <v>1179</v>
      </c>
      <c r="E85" s="731" t="s">
        <v>140</v>
      </c>
      <c r="F85" s="528">
        <v>5</v>
      </c>
      <c r="G85" s="528">
        <v>7122</v>
      </c>
      <c r="H85" s="529">
        <v>39</v>
      </c>
      <c r="I85" s="528">
        <v>7290</v>
      </c>
    </row>
    <row r="86" spans="2:9" ht="12" customHeight="1">
      <c r="B86" s="527" t="s">
        <v>1210</v>
      </c>
      <c r="C86" s="527" t="s">
        <v>1083</v>
      </c>
      <c r="D86" s="526" t="s">
        <v>1512</v>
      </c>
      <c r="E86" s="731" t="s">
        <v>148</v>
      </c>
      <c r="F86" s="528">
        <v>20</v>
      </c>
      <c r="G86" s="528">
        <v>4666</v>
      </c>
      <c r="H86" s="529">
        <v>31</v>
      </c>
      <c r="I86" s="528">
        <v>5414</v>
      </c>
    </row>
    <row r="87" spans="2:9" ht="12" customHeight="1">
      <c r="B87" s="527" t="s">
        <v>1211</v>
      </c>
      <c r="C87" s="527" t="s">
        <v>1083</v>
      </c>
      <c r="D87" s="526" t="s">
        <v>1449</v>
      </c>
      <c r="E87" s="731" t="s">
        <v>148</v>
      </c>
      <c r="F87" s="528">
        <v>20</v>
      </c>
      <c r="G87" s="528">
        <v>3401</v>
      </c>
      <c r="H87" s="529">
        <v>26</v>
      </c>
      <c r="I87" s="528">
        <v>4036</v>
      </c>
    </row>
    <row r="88" spans="2:9" ht="12" customHeight="1">
      <c r="B88" s="527" t="s">
        <v>1294</v>
      </c>
      <c r="C88" s="527" t="s">
        <v>1086</v>
      </c>
      <c r="D88" s="526" t="s">
        <v>1377</v>
      </c>
      <c r="E88" s="731" t="s">
        <v>148</v>
      </c>
      <c r="F88" s="528">
        <v>20</v>
      </c>
      <c r="G88" s="528">
        <v>3562</v>
      </c>
      <c r="H88" s="529">
        <v>24</v>
      </c>
      <c r="I88" s="528">
        <v>4141</v>
      </c>
    </row>
    <row r="89" spans="2:9" ht="12" customHeight="1">
      <c r="B89" s="527" t="s">
        <v>1206</v>
      </c>
      <c r="C89" s="532" t="s">
        <v>1110</v>
      </c>
      <c r="D89" s="526" t="s">
        <v>1305</v>
      </c>
      <c r="E89" s="731" t="s">
        <v>144</v>
      </c>
      <c r="F89" s="528">
        <v>15</v>
      </c>
      <c r="G89" s="528">
        <v>10954</v>
      </c>
      <c r="H89" s="529">
        <v>66</v>
      </c>
      <c r="I89" s="528">
        <v>12346</v>
      </c>
    </row>
    <row r="90" spans="2:9" ht="12" customHeight="1">
      <c r="B90" s="527" t="s">
        <v>1177</v>
      </c>
      <c r="C90" s="527" t="s">
        <v>1102</v>
      </c>
      <c r="D90" s="526" t="s">
        <v>1314</v>
      </c>
      <c r="E90" s="731" t="s">
        <v>234</v>
      </c>
      <c r="F90" s="528">
        <v>0</v>
      </c>
      <c r="G90" s="528">
        <v>5156</v>
      </c>
      <c r="H90" s="529">
        <v>27</v>
      </c>
      <c r="I90" s="528">
        <v>5249</v>
      </c>
    </row>
    <row r="91" spans="2:9" ht="12" customHeight="1">
      <c r="B91" s="527" t="s">
        <v>1062</v>
      </c>
      <c r="C91" s="532" t="s">
        <v>1110</v>
      </c>
      <c r="D91" s="526" t="s">
        <v>1449</v>
      </c>
      <c r="E91" s="731" t="s">
        <v>1553</v>
      </c>
      <c r="F91" s="528">
        <v>30</v>
      </c>
      <c r="G91" s="528">
        <v>9002</v>
      </c>
      <c r="H91" s="529">
        <v>69</v>
      </c>
      <c r="I91" s="528">
        <v>11402</v>
      </c>
    </row>
    <row r="92" spans="2:9" ht="12" customHeight="1">
      <c r="B92" s="527" t="s">
        <v>1256</v>
      </c>
      <c r="C92" s="527" t="s">
        <v>1112</v>
      </c>
      <c r="D92" s="526" t="s">
        <v>1400</v>
      </c>
      <c r="E92" s="731" t="s">
        <v>1552</v>
      </c>
      <c r="F92" s="528">
        <v>25</v>
      </c>
      <c r="G92" s="528">
        <v>6287</v>
      </c>
      <c r="H92" s="529">
        <v>39</v>
      </c>
      <c r="I92" s="528">
        <v>7148</v>
      </c>
    </row>
    <row r="93" spans="2:9" ht="12" customHeight="1">
      <c r="B93" s="527" t="s">
        <v>1200</v>
      </c>
      <c r="C93" s="527" t="s">
        <v>1082</v>
      </c>
      <c r="D93" s="526" t="s">
        <v>1167</v>
      </c>
      <c r="E93" s="731" t="s">
        <v>148</v>
      </c>
      <c r="F93" s="528">
        <v>20</v>
      </c>
      <c r="G93" s="528">
        <v>5959</v>
      </c>
      <c r="H93" s="529">
        <v>39</v>
      </c>
      <c r="I93" s="528">
        <v>6850</v>
      </c>
    </row>
    <row r="94" spans="2:9" ht="12" customHeight="1">
      <c r="B94" s="527" t="s">
        <v>1067</v>
      </c>
      <c r="C94" s="527" t="s">
        <v>1105</v>
      </c>
      <c r="D94" s="526" t="s">
        <v>1362</v>
      </c>
      <c r="E94" s="731" t="s">
        <v>140</v>
      </c>
      <c r="F94" s="528">
        <v>5</v>
      </c>
      <c r="G94" s="528">
        <v>7090</v>
      </c>
      <c r="H94" s="529">
        <v>39</v>
      </c>
      <c r="I94" s="528">
        <v>7456</v>
      </c>
    </row>
    <row r="95" spans="2:9" ht="12" customHeight="1">
      <c r="B95" s="527" t="s">
        <v>1259</v>
      </c>
      <c r="C95" s="527" t="s">
        <v>1090</v>
      </c>
      <c r="D95" s="526" t="s">
        <v>1531</v>
      </c>
      <c r="E95" s="731" t="s">
        <v>1553</v>
      </c>
      <c r="F95" s="528">
        <v>30</v>
      </c>
      <c r="G95" s="528">
        <v>6499</v>
      </c>
      <c r="H95" s="529">
        <v>45</v>
      </c>
      <c r="I95" s="528">
        <v>7819</v>
      </c>
    </row>
    <row r="96" spans="2:9" ht="12" customHeight="1">
      <c r="B96" s="527" t="s">
        <v>1245</v>
      </c>
      <c r="C96" s="527" t="s">
        <v>1089</v>
      </c>
      <c r="D96" s="526" t="s">
        <v>1180</v>
      </c>
      <c r="E96" s="731" t="s">
        <v>140</v>
      </c>
      <c r="F96" s="528">
        <v>5</v>
      </c>
      <c r="G96" s="528">
        <v>11753</v>
      </c>
      <c r="H96" s="529">
        <v>63</v>
      </c>
      <c r="I96" s="528">
        <v>11918</v>
      </c>
    </row>
    <row r="97" spans="2:9" ht="12" customHeight="1">
      <c r="B97" s="527" t="s">
        <v>1241</v>
      </c>
      <c r="C97" s="527" t="s">
        <v>1081</v>
      </c>
      <c r="D97" s="526" t="s">
        <v>1179</v>
      </c>
      <c r="E97" s="731" t="s">
        <v>140</v>
      </c>
      <c r="F97" s="528">
        <v>5</v>
      </c>
      <c r="G97" s="528">
        <v>7098</v>
      </c>
      <c r="H97" s="529">
        <v>39</v>
      </c>
      <c r="I97" s="528">
        <v>7377</v>
      </c>
    </row>
    <row r="98" spans="2:9" ht="12" customHeight="1">
      <c r="B98" s="527" t="s">
        <v>970</v>
      </c>
      <c r="C98" s="527" t="s">
        <v>1083</v>
      </c>
      <c r="D98" s="526" t="s">
        <v>1168</v>
      </c>
      <c r="E98" s="731" t="s">
        <v>148</v>
      </c>
      <c r="F98" s="528">
        <v>20</v>
      </c>
      <c r="G98" s="528">
        <v>8200</v>
      </c>
      <c r="H98" s="529">
        <v>57</v>
      </c>
      <c r="I98" s="528">
        <v>9403</v>
      </c>
    </row>
    <row r="99" spans="2:9" ht="12" customHeight="1">
      <c r="B99" s="527" t="s">
        <v>1194</v>
      </c>
      <c r="C99" s="527" t="s">
        <v>1094</v>
      </c>
      <c r="D99" s="526" t="s">
        <v>1400</v>
      </c>
      <c r="E99" s="731" t="s">
        <v>144</v>
      </c>
      <c r="F99" s="528">
        <v>15</v>
      </c>
      <c r="G99" s="528">
        <v>4850</v>
      </c>
      <c r="H99" s="529">
        <v>30</v>
      </c>
      <c r="I99" s="528">
        <v>5519</v>
      </c>
    </row>
    <row r="100" spans="2:9" ht="12" customHeight="1">
      <c r="B100" s="527" t="s">
        <v>1152</v>
      </c>
      <c r="C100" s="527" t="s">
        <v>1084</v>
      </c>
      <c r="D100" s="526" t="s">
        <v>1447</v>
      </c>
      <c r="E100" s="731" t="s">
        <v>1553</v>
      </c>
      <c r="F100" s="528">
        <v>30</v>
      </c>
      <c r="G100" s="528">
        <v>6097</v>
      </c>
      <c r="H100" s="529">
        <v>42</v>
      </c>
      <c r="I100" s="528">
        <v>7546</v>
      </c>
    </row>
    <row r="101" spans="2:9" ht="12" customHeight="1">
      <c r="B101" s="527" t="s">
        <v>1141</v>
      </c>
      <c r="C101" s="527" t="s">
        <v>1089</v>
      </c>
      <c r="D101" s="526" t="s">
        <v>1164</v>
      </c>
      <c r="E101" s="731" t="s">
        <v>147</v>
      </c>
      <c r="F101" s="528">
        <v>10</v>
      </c>
      <c r="G101" s="528">
        <v>4223</v>
      </c>
      <c r="H101" s="529">
        <v>24</v>
      </c>
      <c r="I101" s="528">
        <v>4448</v>
      </c>
    </row>
    <row r="102" spans="2:9" ht="12" customHeight="1">
      <c r="B102" s="527" t="s">
        <v>1131</v>
      </c>
      <c r="C102" s="527" t="s">
        <v>1084</v>
      </c>
      <c r="D102" s="526" t="s">
        <v>1103</v>
      </c>
      <c r="E102" s="731" t="s">
        <v>144</v>
      </c>
      <c r="F102" s="528">
        <v>15</v>
      </c>
      <c r="G102" s="528">
        <v>8987</v>
      </c>
      <c r="H102" s="529">
        <v>51</v>
      </c>
      <c r="I102" s="528">
        <v>10136</v>
      </c>
    </row>
    <row r="103" spans="2:9" ht="12" customHeight="1">
      <c r="B103" s="527" t="s">
        <v>978</v>
      </c>
      <c r="C103" s="527" t="s">
        <v>1086</v>
      </c>
      <c r="D103" s="526" t="s">
        <v>1164</v>
      </c>
      <c r="E103" s="731" t="s">
        <v>147</v>
      </c>
      <c r="F103" s="528">
        <v>10</v>
      </c>
      <c r="G103" s="528">
        <v>11585</v>
      </c>
      <c r="H103" s="529">
        <v>66</v>
      </c>
      <c r="I103" s="528">
        <v>12275</v>
      </c>
    </row>
    <row r="104" spans="2:9" ht="12" customHeight="1">
      <c r="B104" s="527" t="s">
        <v>1123</v>
      </c>
      <c r="C104" s="527" t="s">
        <v>1095</v>
      </c>
      <c r="D104" s="526" t="s">
        <v>1099</v>
      </c>
      <c r="E104" s="731" t="s">
        <v>144</v>
      </c>
      <c r="F104" s="528">
        <v>15</v>
      </c>
      <c r="G104" s="528">
        <v>6352</v>
      </c>
      <c r="H104" s="529">
        <v>39</v>
      </c>
      <c r="I104" s="528">
        <v>7066</v>
      </c>
    </row>
    <row r="105" spans="2:9" ht="12" customHeight="1">
      <c r="B105" s="527" t="s">
        <v>1262</v>
      </c>
      <c r="C105" s="527" t="s">
        <v>1102</v>
      </c>
      <c r="D105" s="526" t="s">
        <v>1369</v>
      </c>
      <c r="E105" s="731" t="s">
        <v>1553</v>
      </c>
      <c r="F105" s="528">
        <v>30</v>
      </c>
      <c r="G105" s="528">
        <v>2997</v>
      </c>
      <c r="H105" s="529">
        <v>24</v>
      </c>
      <c r="I105" s="528">
        <v>3822</v>
      </c>
    </row>
    <row r="106" spans="2:9" ht="12" customHeight="1">
      <c r="B106" s="527" t="s">
        <v>1307</v>
      </c>
      <c r="C106" s="527" t="s">
        <v>1081</v>
      </c>
      <c r="D106" s="526" t="s">
        <v>1366</v>
      </c>
      <c r="E106" s="731" t="s">
        <v>148</v>
      </c>
      <c r="F106" s="528">
        <v>20</v>
      </c>
      <c r="G106" s="528">
        <v>3775</v>
      </c>
      <c r="H106" s="529">
        <v>24</v>
      </c>
      <c r="I106" s="528">
        <v>4336</v>
      </c>
    </row>
    <row r="107" spans="2:9" ht="12" customHeight="1">
      <c r="B107" s="527" t="s">
        <v>1219</v>
      </c>
      <c r="C107" s="527" t="s">
        <v>1102</v>
      </c>
      <c r="D107" s="526" t="s">
        <v>1116</v>
      </c>
      <c r="E107" s="731" t="s">
        <v>147</v>
      </c>
      <c r="F107" s="528">
        <v>10</v>
      </c>
      <c r="G107" s="528">
        <v>6882</v>
      </c>
      <c r="H107" s="529">
        <v>39</v>
      </c>
      <c r="I107" s="528">
        <v>7461</v>
      </c>
    </row>
    <row r="108" spans="2:9" ht="12" customHeight="1">
      <c r="B108" s="527" t="s">
        <v>1250</v>
      </c>
      <c r="C108" s="527" t="s">
        <v>1095</v>
      </c>
      <c r="D108" s="526" t="s">
        <v>1109</v>
      </c>
      <c r="E108" s="731" t="s">
        <v>1553</v>
      </c>
      <c r="F108" s="528">
        <v>30</v>
      </c>
      <c r="G108" s="528">
        <v>2267</v>
      </c>
      <c r="H108" s="529">
        <v>15</v>
      </c>
      <c r="I108" s="528">
        <v>2672</v>
      </c>
    </row>
    <row r="109" spans="2:9" ht="12" customHeight="1">
      <c r="B109" s="527" t="s">
        <v>1195</v>
      </c>
      <c r="C109" s="527" t="s">
        <v>1094</v>
      </c>
      <c r="D109" s="526" t="s">
        <v>1116</v>
      </c>
      <c r="E109" s="731" t="s">
        <v>147</v>
      </c>
      <c r="F109" s="528">
        <v>10</v>
      </c>
      <c r="G109" s="528">
        <v>5282</v>
      </c>
      <c r="H109" s="529">
        <v>30</v>
      </c>
      <c r="I109" s="528">
        <v>5609</v>
      </c>
    </row>
    <row r="110" spans="2:9" ht="12" customHeight="1">
      <c r="B110" s="527" t="s">
        <v>1251</v>
      </c>
      <c r="C110" s="527" t="s">
        <v>1095</v>
      </c>
      <c r="D110" s="526" t="s">
        <v>1096</v>
      </c>
      <c r="E110" s="731" t="s">
        <v>1552</v>
      </c>
      <c r="F110" s="528">
        <v>25</v>
      </c>
      <c r="G110" s="528">
        <v>4546</v>
      </c>
      <c r="H110" s="529">
        <v>27</v>
      </c>
      <c r="I110" s="528">
        <v>4993</v>
      </c>
    </row>
    <row r="111" spans="2:9" ht="12" customHeight="1">
      <c r="B111" s="527" t="s">
        <v>1187</v>
      </c>
      <c r="C111" s="527" t="s">
        <v>1092</v>
      </c>
      <c r="D111" s="526" t="s">
        <v>1106</v>
      </c>
      <c r="E111" s="731" t="s">
        <v>144</v>
      </c>
      <c r="F111" s="528">
        <v>15</v>
      </c>
      <c r="G111" s="528">
        <v>5535</v>
      </c>
      <c r="H111" s="529">
        <v>33</v>
      </c>
      <c r="I111" s="528">
        <v>6141</v>
      </c>
    </row>
    <row r="112" spans="2:9" ht="12" customHeight="1">
      <c r="B112" s="527" t="s">
        <v>1232</v>
      </c>
      <c r="C112" s="527" t="s">
        <v>1094</v>
      </c>
      <c r="D112" s="526" t="s">
        <v>1385</v>
      </c>
      <c r="E112" s="731" t="s">
        <v>234</v>
      </c>
      <c r="F112" s="528">
        <v>0</v>
      </c>
      <c r="G112" s="528">
        <v>5428</v>
      </c>
      <c r="H112" s="529">
        <v>27</v>
      </c>
      <c r="I112" s="528">
        <v>5428</v>
      </c>
    </row>
    <row r="113" spans="2:9" ht="12" customHeight="1">
      <c r="B113" s="527" t="s">
        <v>1149</v>
      </c>
      <c r="C113" s="527" t="s">
        <v>1081</v>
      </c>
      <c r="D113" s="526" t="s">
        <v>1164</v>
      </c>
      <c r="E113" s="731" t="s">
        <v>1551</v>
      </c>
      <c r="F113" s="528">
        <v>20</v>
      </c>
      <c r="G113" s="528">
        <v>6853</v>
      </c>
      <c r="H113" s="529">
        <v>39</v>
      </c>
      <c r="I113" s="528">
        <v>7198</v>
      </c>
    </row>
    <row r="114" spans="2:9" ht="12" customHeight="1">
      <c r="B114" s="527" t="s">
        <v>1151</v>
      </c>
      <c r="C114" s="527" t="s">
        <v>1088</v>
      </c>
      <c r="D114" s="526" t="s">
        <v>1400</v>
      </c>
      <c r="E114" s="731" t="s">
        <v>1552</v>
      </c>
      <c r="F114" s="528">
        <v>25</v>
      </c>
      <c r="G114" s="528">
        <v>4855</v>
      </c>
      <c r="H114" s="529">
        <v>30</v>
      </c>
      <c r="I114" s="528">
        <v>5527</v>
      </c>
    </row>
    <row r="115" spans="2:9" ht="12" customHeight="1">
      <c r="B115" s="527" t="s">
        <v>1238</v>
      </c>
      <c r="C115" s="532" t="s">
        <v>1113</v>
      </c>
      <c r="D115" s="526" t="s">
        <v>1291</v>
      </c>
      <c r="E115" s="731" t="s">
        <v>234</v>
      </c>
      <c r="F115" s="528">
        <v>0</v>
      </c>
      <c r="G115" s="528">
        <v>9752</v>
      </c>
      <c r="H115" s="529">
        <v>51</v>
      </c>
      <c r="I115" s="528">
        <v>9788</v>
      </c>
    </row>
    <row r="116" spans="2:9" ht="12" customHeight="1">
      <c r="B116" s="527" t="s">
        <v>1143</v>
      </c>
      <c r="C116" s="527" t="s">
        <v>1086</v>
      </c>
      <c r="D116" s="526" t="s">
        <v>1164</v>
      </c>
      <c r="E116" s="731" t="s">
        <v>147</v>
      </c>
      <c r="F116" s="528">
        <v>10</v>
      </c>
      <c r="G116" s="528">
        <v>6853</v>
      </c>
      <c r="H116" s="529">
        <v>39</v>
      </c>
      <c r="I116" s="528">
        <v>7180</v>
      </c>
    </row>
    <row r="117" spans="2:9" ht="12" customHeight="1">
      <c r="B117" s="527" t="s">
        <v>1228</v>
      </c>
      <c r="C117" s="527" t="s">
        <v>1114</v>
      </c>
      <c r="D117" s="526" t="s">
        <v>1385</v>
      </c>
      <c r="E117" s="731" t="s">
        <v>234</v>
      </c>
      <c r="F117" s="528">
        <v>0</v>
      </c>
      <c r="G117" s="528">
        <v>6049</v>
      </c>
      <c r="H117" s="529">
        <v>30</v>
      </c>
      <c r="I117" s="528">
        <v>6049</v>
      </c>
    </row>
    <row r="118" spans="2:9" ht="12" customHeight="1">
      <c r="B118" s="527" t="s">
        <v>1136</v>
      </c>
      <c r="C118" s="527" t="s">
        <v>1095</v>
      </c>
      <c r="D118" s="526" t="s">
        <v>1120</v>
      </c>
      <c r="E118" s="731" t="s">
        <v>144</v>
      </c>
      <c r="F118" s="528">
        <v>15</v>
      </c>
      <c r="G118" s="528">
        <v>6429</v>
      </c>
      <c r="H118" s="529">
        <v>39</v>
      </c>
      <c r="I118" s="528">
        <v>6804</v>
      </c>
    </row>
    <row r="119" spans="2:9" ht="12" customHeight="1">
      <c r="B119" s="527" t="s">
        <v>1227</v>
      </c>
      <c r="C119" s="527" t="s">
        <v>1114</v>
      </c>
      <c r="D119" s="526" t="s">
        <v>1175</v>
      </c>
      <c r="E119" s="731" t="s">
        <v>140</v>
      </c>
      <c r="F119" s="528">
        <v>5</v>
      </c>
      <c r="G119" s="528">
        <v>6670</v>
      </c>
      <c r="H119" s="529">
        <v>36</v>
      </c>
      <c r="I119" s="528">
        <v>6859</v>
      </c>
    </row>
    <row r="120" spans="2:9" ht="12" customHeight="1">
      <c r="B120" s="527" t="s">
        <v>1068</v>
      </c>
      <c r="C120" s="527" t="s">
        <v>1097</v>
      </c>
      <c r="D120" s="526" t="s">
        <v>1394</v>
      </c>
      <c r="E120" s="731" t="s">
        <v>234</v>
      </c>
      <c r="F120" s="528">
        <v>0</v>
      </c>
      <c r="G120" s="528">
        <v>13250</v>
      </c>
      <c r="H120" s="529">
        <v>69</v>
      </c>
      <c r="I120" s="528">
        <v>13424</v>
      </c>
    </row>
    <row r="121" spans="2:9" ht="12" customHeight="1">
      <c r="B121" s="527" t="s">
        <v>1188</v>
      </c>
      <c r="C121" s="527" t="s">
        <v>1092</v>
      </c>
      <c r="D121" s="526" t="s">
        <v>1386</v>
      </c>
      <c r="E121" s="731" t="s">
        <v>148</v>
      </c>
      <c r="F121" s="528">
        <v>20</v>
      </c>
      <c r="G121" s="528">
        <v>2690</v>
      </c>
      <c r="H121" s="529">
        <v>18</v>
      </c>
      <c r="I121" s="528">
        <v>3122</v>
      </c>
    </row>
    <row r="122" spans="2:9" ht="12" customHeight="1">
      <c r="B122" s="527" t="s">
        <v>1189</v>
      </c>
      <c r="C122" s="527" t="s">
        <v>1092</v>
      </c>
      <c r="D122" s="526" t="s">
        <v>1120</v>
      </c>
      <c r="E122" s="731" t="s">
        <v>144</v>
      </c>
      <c r="F122" s="528">
        <v>15</v>
      </c>
      <c r="G122" s="528">
        <v>4442</v>
      </c>
      <c r="H122" s="529">
        <v>27</v>
      </c>
      <c r="I122" s="528">
        <v>4982</v>
      </c>
    </row>
    <row r="123" spans="2:9" ht="12" customHeight="1">
      <c r="B123" s="527" t="s">
        <v>1360</v>
      </c>
      <c r="C123" s="527" t="s">
        <v>1105</v>
      </c>
      <c r="D123" s="526" t="s">
        <v>1325</v>
      </c>
      <c r="E123" s="731" t="s">
        <v>234</v>
      </c>
      <c r="F123" s="528">
        <v>0</v>
      </c>
      <c r="G123" s="528">
        <v>4792</v>
      </c>
      <c r="H123" s="529">
        <v>24</v>
      </c>
      <c r="I123" s="528">
        <v>4792</v>
      </c>
    </row>
    <row r="124" spans="2:9" ht="12" customHeight="1">
      <c r="B124" s="527" t="s">
        <v>1190</v>
      </c>
      <c r="C124" s="527" t="s">
        <v>1095</v>
      </c>
      <c r="D124" s="526" t="s">
        <v>1366</v>
      </c>
      <c r="E124" s="731" t="s">
        <v>148</v>
      </c>
      <c r="F124" s="528">
        <v>20</v>
      </c>
      <c r="G124" s="528">
        <v>7101</v>
      </c>
      <c r="H124" s="529">
        <v>45</v>
      </c>
      <c r="I124" s="528">
        <v>8079</v>
      </c>
    </row>
    <row r="125" spans="2:9" ht="12" customHeight="1">
      <c r="B125" s="527" t="s">
        <v>1191</v>
      </c>
      <c r="C125" s="527" t="s">
        <v>1095</v>
      </c>
      <c r="D125" s="526" t="s">
        <v>1096</v>
      </c>
      <c r="E125" s="731" t="s">
        <v>144</v>
      </c>
      <c r="F125" s="528">
        <v>15</v>
      </c>
      <c r="G125" s="528">
        <v>8068</v>
      </c>
      <c r="H125" s="529">
        <v>48</v>
      </c>
      <c r="I125" s="528">
        <v>8980</v>
      </c>
    </row>
    <row r="126" spans="2:9" ht="12" customHeight="1">
      <c r="B126" s="527" t="s">
        <v>1192</v>
      </c>
      <c r="C126" s="527" t="s">
        <v>1095</v>
      </c>
      <c r="D126" s="526" t="s">
        <v>1099</v>
      </c>
      <c r="E126" s="731" t="s">
        <v>144</v>
      </c>
      <c r="F126" s="528">
        <v>15</v>
      </c>
      <c r="G126" s="528">
        <v>6353</v>
      </c>
      <c r="H126" s="529">
        <v>39</v>
      </c>
      <c r="I126" s="528">
        <v>7082</v>
      </c>
    </row>
    <row r="127" spans="2:9" ht="12" customHeight="1">
      <c r="B127" s="527" t="s">
        <v>983</v>
      </c>
      <c r="C127" s="532" t="s">
        <v>1100</v>
      </c>
      <c r="D127" s="526" t="s">
        <v>1483</v>
      </c>
      <c r="E127" s="731" t="s">
        <v>1553</v>
      </c>
      <c r="F127" s="528">
        <v>30</v>
      </c>
      <c r="G127" s="528">
        <v>8025</v>
      </c>
      <c r="H127" s="529">
        <v>63</v>
      </c>
      <c r="I127" s="528">
        <v>10215</v>
      </c>
    </row>
    <row r="128" spans="2:9" ht="12" customHeight="1">
      <c r="B128" s="527" t="s">
        <v>1154</v>
      </c>
      <c r="C128" s="532" t="s">
        <v>1107</v>
      </c>
      <c r="D128" s="526" t="s">
        <v>1383</v>
      </c>
      <c r="E128" s="731" t="s">
        <v>1550</v>
      </c>
      <c r="F128" s="528">
        <v>15</v>
      </c>
      <c r="G128" s="528">
        <v>10771</v>
      </c>
      <c r="H128" s="529">
        <v>57</v>
      </c>
      <c r="I128" s="528">
        <v>10966</v>
      </c>
    </row>
    <row r="129" spans="2:9" ht="12" customHeight="1">
      <c r="B129" s="527" t="s">
        <v>1221</v>
      </c>
      <c r="C129" s="527" t="s">
        <v>1089</v>
      </c>
      <c r="D129" s="526" t="s">
        <v>1106</v>
      </c>
      <c r="E129" s="731" t="s">
        <v>144</v>
      </c>
      <c r="F129" s="528">
        <v>15</v>
      </c>
      <c r="G129" s="528">
        <v>7553</v>
      </c>
      <c r="H129" s="529">
        <v>45</v>
      </c>
      <c r="I129" s="528">
        <v>8183</v>
      </c>
    </row>
    <row r="130" spans="2:9" ht="12" customHeight="1">
      <c r="B130" s="527" t="s">
        <v>1072</v>
      </c>
      <c r="C130" s="532" t="s">
        <v>1113</v>
      </c>
      <c r="D130" s="526" t="s">
        <v>1528</v>
      </c>
      <c r="E130" s="731" t="s">
        <v>234</v>
      </c>
      <c r="F130" s="528">
        <v>0</v>
      </c>
      <c r="G130" s="528">
        <v>12288</v>
      </c>
      <c r="H130" s="529">
        <v>60</v>
      </c>
      <c r="I130" s="528">
        <v>12288</v>
      </c>
    </row>
    <row r="131" spans="2:9" ht="12" customHeight="1">
      <c r="B131" s="527" t="s">
        <v>1235</v>
      </c>
      <c r="C131" s="527" t="s">
        <v>1080</v>
      </c>
      <c r="D131" s="526" t="s">
        <v>1164</v>
      </c>
      <c r="E131" s="731" t="s">
        <v>147</v>
      </c>
      <c r="F131" s="528">
        <v>10</v>
      </c>
      <c r="G131" s="528">
        <v>10514</v>
      </c>
      <c r="H131" s="529">
        <v>57</v>
      </c>
      <c r="I131" s="528">
        <v>11459</v>
      </c>
    </row>
    <row r="132" spans="2:9" ht="12" customHeight="1">
      <c r="B132" s="527" t="s">
        <v>1147</v>
      </c>
      <c r="C132" s="527" t="s">
        <v>1080</v>
      </c>
      <c r="D132" s="526" t="s">
        <v>1394</v>
      </c>
      <c r="E132" s="731" t="s">
        <v>234</v>
      </c>
      <c r="F132" s="528">
        <v>0</v>
      </c>
      <c r="G132" s="528">
        <v>15579</v>
      </c>
      <c r="H132" s="529">
        <v>81</v>
      </c>
      <c r="I132" s="528">
        <v>15702</v>
      </c>
    </row>
    <row r="133" spans="2:9" ht="12" customHeight="1">
      <c r="B133" s="527" t="s">
        <v>1233</v>
      </c>
      <c r="C133" s="532" t="s">
        <v>1107</v>
      </c>
      <c r="D133" s="526" t="s">
        <v>1383</v>
      </c>
      <c r="E133" s="731" t="s">
        <v>140</v>
      </c>
      <c r="F133" s="528">
        <v>5</v>
      </c>
      <c r="G133" s="528">
        <v>3951</v>
      </c>
      <c r="H133" s="529">
        <v>21</v>
      </c>
      <c r="I133" s="528">
        <v>3972</v>
      </c>
    </row>
    <row r="134" spans="2:9" ht="12" customHeight="1">
      <c r="B134" s="527" t="s">
        <v>1144</v>
      </c>
      <c r="C134" s="527" t="s">
        <v>1086</v>
      </c>
      <c r="D134" s="526" t="s">
        <v>1179</v>
      </c>
      <c r="E134" s="731" t="s">
        <v>140</v>
      </c>
      <c r="F134" s="528">
        <v>5</v>
      </c>
      <c r="G134" s="528">
        <v>8740</v>
      </c>
      <c r="H134" s="529">
        <v>48</v>
      </c>
      <c r="I134" s="528">
        <v>8992</v>
      </c>
    </row>
    <row r="135" spans="2:9" ht="12" customHeight="1">
      <c r="B135" s="527" t="s">
        <v>1249</v>
      </c>
      <c r="C135" s="527" t="s">
        <v>1092</v>
      </c>
      <c r="D135" s="526" t="s">
        <v>1369</v>
      </c>
      <c r="E135" s="731" t="s">
        <v>1553</v>
      </c>
      <c r="F135" s="528">
        <v>30</v>
      </c>
      <c r="G135" s="528">
        <v>1870</v>
      </c>
      <c r="H135" s="529">
        <v>15</v>
      </c>
      <c r="I135" s="528">
        <v>2380</v>
      </c>
    </row>
    <row r="136" spans="2:9" ht="12" customHeight="1">
      <c r="B136" s="527" t="s">
        <v>1135</v>
      </c>
      <c r="C136" s="532" t="s">
        <v>1110</v>
      </c>
      <c r="D136" s="526" t="s">
        <v>1325</v>
      </c>
      <c r="E136" s="731" t="s">
        <v>234</v>
      </c>
      <c r="F136" s="528">
        <v>0</v>
      </c>
      <c r="G136" s="528">
        <v>8365</v>
      </c>
      <c r="H136" s="529">
        <v>42</v>
      </c>
      <c r="I136" s="528">
        <v>8368</v>
      </c>
    </row>
    <row r="137" spans="2:9" ht="12" customHeight="1">
      <c r="B137" s="527" t="s">
        <v>1178</v>
      </c>
      <c r="C137" s="532" t="s">
        <v>1100</v>
      </c>
      <c r="D137" s="526" t="s">
        <v>1435</v>
      </c>
      <c r="E137" s="731" t="s">
        <v>1553</v>
      </c>
      <c r="F137" s="528">
        <v>30</v>
      </c>
      <c r="G137" s="528">
        <v>3354</v>
      </c>
      <c r="H137" s="529">
        <v>24</v>
      </c>
      <c r="I137" s="528">
        <v>4146</v>
      </c>
    </row>
    <row r="138" spans="2:9" ht="12" customHeight="1">
      <c r="B138" s="527" t="s">
        <v>1266</v>
      </c>
      <c r="C138" s="527" t="s">
        <v>1114</v>
      </c>
      <c r="D138" s="526" t="s">
        <v>1325</v>
      </c>
      <c r="E138" s="731" t="s">
        <v>234</v>
      </c>
      <c r="F138" s="528">
        <v>0</v>
      </c>
      <c r="G138" s="528">
        <v>11390</v>
      </c>
      <c r="H138" s="529">
        <v>57</v>
      </c>
      <c r="I138" s="528">
        <v>11438</v>
      </c>
    </row>
    <row r="139" spans="2:9" ht="12" customHeight="1">
      <c r="B139" s="527" t="s">
        <v>1244</v>
      </c>
      <c r="C139" s="527" t="s">
        <v>1088</v>
      </c>
      <c r="D139" s="526" t="s">
        <v>1361</v>
      </c>
      <c r="E139" s="731" t="s">
        <v>140</v>
      </c>
      <c r="F139" s="528">
        <v>5</v>
      </c>
      <c r="G139" s="528">
        <v>12392</v>
      </c>
      <c r="H139" s="529">
        <v>66</v>
      </c>
      <c r="I139" s="528">
        <v>12782</v>
      </c>
    </row>
    <row r="140" spans="2:9" ht="12" customHeight="1">
      <c r="B140" s="527" t="s">
        <v>1128</v>
      </c>
      <c r="C140" s="527" t="s">
        <v>1089</v>
      </c>
      <c r="D140" s="526" t="s">
        <v>1115</v>
      </c>
      <c r="E140" s="731" t="s">
        <v>147</v>
      </c>
      <c r="F140" s="528">
        <v>10</v>
      </c>
      <c r="G140" s="528">
        <v>5542</v>
      </c>
      <c r="H140" s="529">
        <v>32</v>
      </c>
      <c r="I140" s="528">
        <v>6053</v>
      </c>
    </row>
    <row r="141" spans="2:9" ht="12" customHeight="1">
      <c r="B141" s="527" t="s">
        <v>1397</v>
      </c>
      <c r="C141" s="532" t="s">
        <v>1111</v>
      </c>
      <c r="D141" s="526" t="s">
        <v>1169</v>
      </c>
      <c r="E141" s="731" t="s">
        <v>234</v>
      </c>
      <c r="F141" s="528">
        <v>0</v>
      </c>
      <c r="G141" s="528">
        <v>5251</v>
      </c>
      <c r="H141" s="529">
        <v>27</v>
      </c>
      <c r="I141" s="528">
        <v>5275</v>
      </c>
    </row>
    <row r="142" spans="2:9" ht="12" customHeight="1">
      <c r="B142" s="527" t="s">
        <v>933</v>
      </c>
      <c r="C142" s="527" t="s">
        <v>1114</v>
      </c>
      <c r="D142" s="526" t="s">
        <v>1529</v>
      </c>
      <c r="E142" s="731" t="s">
        <v>234</v>
      </c>
      <c r="F142" s="528">
        <v>0</v>
      </c>
      <c r="G142" s="528">
        <v>20166</v>
      </c>
      <c r="H142" s="529">
        <v>102</v>
      </c>
      <c r="I142" s="528">
        <v>20217</v>
      </c>
    </row>
    <row r="143" spans="2:9" ht="12" customHeight="1">
      <c r="B143" s="527" t="s">
        <v>977</v>
      </c>
      <c r="C143" s="527" t="s">
        <v>1084</v>
      </c>
      <c r="D143" s="526" t="s">
        <v>1093</v>
      </c>
      <c r="E143" s="731" t="s">
        <v>144</v>
      </c>
      <c r="F143" s="528">
        <v>15</v>
      </c>
      <c r="G143" s="528">
        <v>14150</v>
      </c>
      <c r="H143" s="529">
        <v>81</v>
      </c>
      <c r="I143" s="528">
        <v>15371</v>
      </c>
    </row>
    <row r="144" spans="2:9" ht="12" customHeight="1">
      <c r="B144" s="527" t="s">
        <v>1212</v>
      </c>
      <c r="C144" s="527" t="s">
        <v>1081</v>
      </c>
      <c r="D144" s="526" t="s">
        <v>1166</v>
      </c>
      <c r="E144" s="731" t="s">
        <v>148</v>
      </c>
      <c r="F144" s="528">
        <v>20</v>
      </c>
      <c r="G144" s="528">
        <v>2853</v>
      </c>
      <c r="H144" s="529">
        <v>18</v>
      </c>
      <c r="I144" s="528">
        <v>3174</v>
      </c>
    </row>
    <row r="145" spans="2:9" ht="12" customHeight="1">
      <c r="B145" s="527" t="s">
        <v>940</v>
      </c>
      <c r="C145" s="532" t="s">
        <v>1104</v>
      </c>
      <c r="D145" s="526" t="s">
        <v>1093</v>
      </c>
      <c r="E145" s="731" t="s">
        <v>144</v>
      </c>
      <c r="F145" s="528">
        <v>15</v>
      </c>
      <c r="G145" s="528">
        <v>10176</v>
      </c>
      <c r="H145" s="529">
        <v>60</v>
      </c>
      <c r="I145" s="528">
        <v>10761</v>
      </c>
    </row>
    <row r="146" spans="2:9" ht="12" customHeight="1">
      <c r="B146" s="527" t="s">
        <v>1170</v>
      </c>
      <c r="C146" s="527" t="s">
        <v>1088</v>
      </c>
      <c r="D146" s="526" t="s">
        <v>1166</v>
      </c>
      <c r="E146" s="731" t="s">
        <v>1553</v>
      </c>
      <c r="F146" s="528">
        <v>30</v>
      </c>
      <c r="G146" s="528">
        <v>6674</v>
      </c>
      <c r="H146" s="529">
        <v>42</v>
      </c>
      <c r="I146" s="528">
        <v>7586</v>
      </c>
    </row>
    <row r="147" spans="2:9" ht="12" customHeight="1">
      <c r="B147" s="527" t="s">
        <v>1247</v>
      </c>
      <c r="C147" s="527" t="s">
        <v>1105</v>
      </c>
      <c r="D147" s="526" t="s">
        <v>1180</v>
      </c>
      <c r="E147" s="731" t="s">
        <v>140</v>
      </c>
      <c r="F147" s="528">
        <v>5</v>
      </c>
      <c r="G147" s="528">
        <v>11725</v>
      </c>
      <c r="H147" s="529">
        <v>63</v>
      </c>
      <c r="I147" s="528">
        <v>11806</v>
      </c>
    </row>
    <row r="148" spans="2:9" ht="12" customHeight="1">
      <c r="B148" s="527" t="s">
        <v>1129</v>
      </c>
      <c r="C148" s="527" t="s">
        <v>1089</v>
      </c>
      <c r="D148" s="526" t="s">
        <v>1120</v>
      </c>
      <c r="E148" s="731" t="s">
        <v>144</v>
      </c>
      <c r="F148" s="528">
        <v>15</v>
      </c>
      <c r="G148" s="528">
        <v>10847</v>
      </c>
      <c r="H148" s="529">
        <v>66</v>
      </c>
      <c r="I148" s="528">
        <v>12083</v>
      </c>
    </row>
    <row r="149" spans="2:9" ht="12" customHeight="1">
      <c r="B149" s="527" t="s">
        <v>1296</v>
      </c>
      <c r="C149" s="527" t="s">
        <v>1114</v>
      </c>
      <c r="D149" s="526" t="s">
        <v>1120</v>
      </c>
      <c r="E149" s="731" t="s">
        <v>1552</v>
      </c>
      <c r="F149" s="528">
        <v>25</v>
      </c>
      <c r="G149" s="528">
        <v>5926</v>
      </c>
      <c r="H149" s="529">
        <v>36</v>
      </c>
      <c r="I149" s="528">
        <v>6748</v>
      </c>
    </row>
    <row r="150" spans="2:9" ht="12" customHeight="1">
      <c r="B150" s="527" t="s">
        <v>1063</v>
      </c>
      <c r="C150" s="527" t="s">
        <v>1090</v>
      </c>
      <c r="D150" s="526" t="s">
        <v>1363</v>
      </c>
      <c r="E150" s="731" t="s">
        <v>140</v>
      </c>
      <c r="F150" s="528">
        <v>5</v>
      </c>
      <c r="G150" s="528">
        <v>7756</v>
      </c>
      <c r="H150" s="529">
        <v>42</v>
      </c>
      <c r="I150" s="528">
        <v>7969</v>
      </c>
    </row>
    <row r="151" spans="2:9" ht="12" customHeight="1">
      <c r="B151" s="527" t="s">
        <v>1237</v>
      </c>
      <c r="C151" s="527" t="s">
        <v>1112</v>
      </c>
      <c r="D151" s="526" t="s">
        <v>1479</v>
      </c>
      <c r="E151" s="731" t="s">
        <v>234</v>
      </c>
      <c r="F151" s="528">
        <v>0</v>
      </c>
      <c r="G151" s="528">
        <v>18294</v>
      </c>
      <c r="H151" s="529">
        <v>90</v>
      </c>
      <c r="I151" s="528">
        <v>18294</v>
      </c>
    </row>
    <row r="152" spans="2:9" ht="12" customHeight="1">
      <c r="B152" s="527" t="s">
        <v>963</v>
      </c>
      <c r="C152" s="527" t="s">
        <v>1112</v>
      </c>
      <c r="D152" s="526" t="s">
        <v>1291</v>
      </c>
      <c r="E152" s="731" t="s">
        <v>234</v>
      </c>
      <c r="F152" s="528">
        <v>0</v>
      </c>
      <c r="G152" s="528">
        <v>10349</v>
      </c>
      <c r="H152" s="529">
        <v>54</v>
      </c>
      <c r="I152" s="528">
        <v>10571</v>
      </c>
    </row>
    <row r="153" spans="2:9" ht="25.5">
      <c r="B153" s="527" t="s">
        <v>1367</v>
      </c>
      <c r="C153" s="527" t="s">
        <v>1080</v>
      </c>
      <c r="D153" s="526" t="s">
        <v>1174</v>
      </c>
      <c r="E153" s="731" t="s">
        <v>147</v>
      </c>
      <c r="F153" s="528">
        <v>10</v>
      </c>
      <c r="G153" s="528">
        <v>3187</v>
      </c>
      <c r="H153" s="529">
        <v>18</v>
      </c>
      <c r="I153" s="528">
        <v>3340</v>
      </c>
    </row>
    <row r="154" spans="2:9" ht="12" customHeight="1">
      <c r="B154" s="527" t="s">
        <v>1069</v>
      </c>
      <c r="C154" s="527" t="s">
        <v>1094</v>
      </c>
      <c r="D154" s="526" t="s">
        <v>1119</v>
      </c>
      <c r="E154" s="731" t="s">
        <v>148</v>
      </c>
      <c r="F154" s="528">
        <v>20</v>
      </c>
      <c r="G154" s="528">
        <v>7158</v>
      </c>
      <c r="H154" s="529">
        <v>45</v>
      </c>
      <c r="I154" s="528">
        <v>8151</v>
      </c>
    </row>
    <row r="155" spans="2:9" ht="12" customHeight="1">
      <c r="B155" s="527" t="s">
        <v>1223</v>
      </c>
      <c r="C155" s="527" t="s">
        <v>1084</v>
      </c>
      <c r="D155" s="526" t="s">
        <v>1119</v>
      </c>
      <c r="E155" s="731" t="s">
        <v>148</v>
      </c>
      <c r="F155" s="528">
        <v>20</v>
      </c>
      <c r="G155" s="528">
        <v>8117</v>
      </c>
      <c r="H155" s="529">
        <v>51</v>
      </c>
      <c r="I155" s="528">
        <v>9317</v>
      </c>
    </row>
    <row r="156" spans="2:9" ht="12" customHeight="1">
      <c r="B156" s="527" t="s">
        <v>984</v>
      </c>
      <c r="C156" s="527" t="s">
        <v>1081</v>
      </c>
      <c r="D156" s="526" t="s">
        <v>1118</v>
      </c>
      <c r="E156" s="731" t="s">
        <v>147</v>
      </c>
      <c r="F156" s="528">
        <v>10</v>
      </c>
      <c r="G156" s="528">
        <v>4106</v>
      </c>
      <c r="H156" s="529">
        <v>24</v>
      </c>
      <c r="I156" s="528">
        <v>4469</v>
      </c>
    </row>
    <row r="157" spans="2:9" ht="12" customHeight="1">
      <c r="B157" s="527" t="s">
        <v>1137</v>
      </c>
      <c r="C157" s="527" t="s">
        <v>1082</v>
      </c>
      <c r="D157" s="526" t="s">
        <v>1115</v>
      </c>
      <c r="E157" s="731" t="s">
        <v>147</v>
      </c>
      <c r="F157" s="528">
        <v>10</v>
      </c>
      <c r="G157" s="528">
        <v>16099</v>
      </c>
      <c r="H157" s="529">
        <v>93</v>
      </c>
      <c r="I157" s="528">
        <v>17014</v>
      </c>
    </row>
    <row r="158" spans="2:9" ht="12" customHeight="1">
      <c r="B158" s="527" t="s">
        <v>1070</v>
      </c>
      <c r="C158" s="532" t="s">
        <v>1107</v>
      </c>
      <c r="D158" s="526" t="s">
        <v>1362</v>
      </c>
      <c r="E158" s="731" t="s">
        <v>1550</v>
      </c>
      <c r="F158" s="528">
        <v>15</v>
      </c>
      <c r="G158" s="528">
        <v>8150</v>
      </c>
      <c r="H158" s="529">
        <v>45</v>
      </c>
      <c r="I158" s="528">
        <v>8534</v>
      </c>
    </row>
    <row r="159" spans="2:9" ht="12" customHeight="1">
      <c r="B159" s="527" t="s">
        <v>1213</v>
      </c>
      <c r="C159" s="527" t="s">
        <v>1081</v>
      </c>
      <c r="D159" s="526" t="s">
        <v>1106</v>
      </c>
      <c r="E159" s="731" t="s">
        <v>144</v>
      </c>
      <c r="F159" s="528">
        <v>15</v>
      </c>
      <c r="G159" s="528">
        <v>5016</v>
      </c>
      <c r="H159" s="529">
        <v>30</v>
      </c>
      <c r="I159" s="528">
        <v>5571</v>
      </c>
    </row>
    <row r="160" spans="2:9" ht="12" customHeight="1">
      <c r="B160" s="527" t="s">
        <v>1203</v>
      </c>
      <c r="C160" s="532" t="s">
        <v>1100</v>
      </c>
      <c r="D160" s="526" t="s">
        <v>1182</v>
      </c>
      <c r="E160" s="731" t="s">
        <v>147</v>
      </c>
      <c r="F160" s="528">
        <v>10</v>
      </c>
      <c r="G160" s="528">
        <v>11020</v>
      </c>
      <c r="H160" s="529">
        <v>63</v>
      </c>
      <c r="I160" s="528">
        <v>11752</v>
      </c>
    </row>
    <row r="161" spans="2:9" ht="12" customHeight="1">
      <c r="B161" s="527" t="s">
        <v>1234</v>
      </c>
      <c r="C161" s="527" t="s">
        <v>1086</v>
      </c>
      <c r="D161" s="526" t="s">
        <v>1175</v>
      </c>
      <c r="E161" s="731" t="s">
        <v>140</v>
      </c>
      <c r="F161" s="528">
        <v>5</v>
      </c>
      <c r="G161" s="528">
        <v>13918</v>
      </c>
      <c r="H161" s="529">
        <v>75</v>
      </c>
      <c r="I161" s="528">
        <v>14344</v>
      </c>
    </row>
    <row r="162" spans="2:9" ht="12" customHeight="1">
      <c r="B162" s="527" t="s">
        <v>1246</v>
      </c>
      <c r="C162" s="527" t="s">
        <v>1089</v>
      </c>
      <c r="D162" s="526" t="s">
        <v>1291</v>
      </c>
      <c r="E162" s="731" t="s">
        <v>234</v>
      </c>
      <c r="F162" s="528">
        <v>0</v>
      </c>
      <c r="G162" s="528">
        <v>8623</v>
      </c>
      <c r="H162" s="529">
        <v>45</v>
      </c>
      <c r="I162" s="528">
        <v>8626</v>
      </c>
    </row>
    <row r="163" spans="2:9" ht="12" customHeight="1">
      <c r="B163" s="527" t="s">
        <v>1252</v>
      </c>
      <c r="C163" s="527" t="s">
        <v>1095</v>
      </c>
      <c r="D163" s="526" t="s">
        <v>1305</v>
      </c>
      <c r="E163" s="731" t="s">
        <v>1552</v>
      </c>
      <c r="F163" s="528">
        <v>25</v>
      </c>
      <c r="G163" s="528">
        <v>7431</v>
      </c>
      <c r="H163" s="529">
        <v>45</v>
      </c>
      <c r="I163" s="528">
        <v>8196</v>
      </c>
    </row>
    <row r="164" spans="2:9" ht="12" customHeight="1">
      <c r="B164" s="527" t="s">
        <v>979</v>
      </c>
      <c r="C164" s="527" t="s">
        <v>1114</v>
      </c>
      <c r="D164" s="526" t="s">
        <v>1116</v>
      </c>
      <c r="E164" s="731" t="s">
        <v>147</v>
      </c>
      <c r="F164" s="528">
        <v>10</v>
      </c>
      <c r="G164" s="528">
        <v>7925</v>
      </c>
      <c r="H164" s="529">
        <v>45</v>
      </c>
      <c r="I164" s="528">
        <v>8342</v>
      </c>
    </row>
    <row r="165" spans="2:9" ht="12" customHeight="1">
      <c r="B165" s="527" t="s">
        <v>1132</v>
      </c>
      <c r="C165" s="527" t="s">
        <v>1083</v>
      </c>
      <c r="D165" s="526" t="s">
        <v>1530</v>
      </c>
      <c r="E165" s="731" t="s">
        <v>148</v>
      </c>
      <c r="F165" s="528">
        <v>20</v>
      </c>
      <c r="G165" s="528">
        <v>5468</v>
      </c>
      <c r="H165" s="529">
        <v>45</v>
      </c>
      <c r="I165" s="528">
        <v>6578</v>
      </c>
    </row>
    <row r="166" spans="2:9" ht="12" customHeight="1">
      <c r="B166" s="527" t="s">
        <v>1140</v>
      </c>
      <c r="C166" s="532" t="s">
        <v>1104</v>
      </c>
      <c r="D166" s="526" t="s">
        <v>1117</v>
      </c>
      <c r="E166" s="731" t="s">
        <v>147</v>
      </c>
      <c r="F166" s="528">
        <v>10</v>
      </c>
      <c r="G166" s="528">
        <v>8701</v>
      </c>
      <c r="H166" s="529">
        <v>51</v>
      </c>
      <c r="I166" s="528">
        <v>9196</v>
      </c>
    </row>
    <row r="167" spans="2:9" ht="12" customHeight="1">
      <c r="B167" s="527" t="s">
        <v>1065</v>
      </c>
      <c r="C167" s="527" t="s">
        <v>1105</v>
      </c>
      <c r="D167" s="526" t="s">
        <v>1118</v>
      </c>
      <c r="E167" s="731" t="s">
        <v>147</v>
      </c>
      <c r="F167" s="528">
        <v>10</v>
      </c>
      <c r="G167" s="528">
        <v>5152</v>
      </c>
      <c r="H167" s="529">
        <v>30</v>
      </c>
      <c r="I167" s="528">
        <v>5437</v>
      </c>
    </row>
    <row r="168" spans="2:9" ht="12" customHeight="1">
      <c r="B168" s="527" t="s">
        <v>1196</v>
      </c>
      <c r="C168" s="532" t="s">
        <v>1107</v>
      </c>
      <c r="D168" s="526" t="s">
        <v>1182</v>
      </c>
      <c r="E168" s="731" t="s">
        <v>147</v>
      </c>
      <c r="F168" s="528">
        <v>10</v>
      </c>
      <c r="G168" s="528">
        <v>6791</v>
      </c>
      <c r="H168" s="529">
        <v>39</v>
      </c>
      <c r="I168" s="528">
        <v>7436</v>
      </c>
    </row>
    <row r="169" spans="2:9" ht="12" customHeight="1">
      <c r="B169" s="527" t="s">
        <v>1176</v>
      </c>
      <c r="C169" s="527" t="s">
        <v>1097</v>
      </c>
      <c r="D169" s="526" t="s">
        <v>1384</v>
      </c>
      <c r="E169" s="731" t="s">
        <v>234</v>
      </c>
      <c r="F169" s="528">
        <v>0</v>
      </c>
      <c r="G169" s="528">
        <v>7007</v>
      </c>
      <c r="H169" s="529">
        <v>33</v>
      </c>
      <c r="I169" s="528">
        <v>7037</v>
      </c>
    </row>
    <row r="170" spans="2:9" ht="12" customHeight="1">
      <c r="B170" s="527" t="s">
        <v>1145</v>
      </c>
      <c r="C170" s="527" t="s">
        <v>1112</v>
      </c>
      <c r="D170" s="526" t="s">
        <v>1363</v>
      </c>
      <c r="E170" s="731" t="s">
        <v>140</v>
      </c>
      <c r="F170" s="528">
        <v>5</v>
      </c>
      <c r="G170" s="528">
        <v>7769</v>
      </c>
      <c r="H170" s="529">
        <v>42</v>
      </c>
      <c r="I170" s="528">
        <v>7829</v>
      </c>
    </row>
    <row r="171" spans="2:9" ht="12" customHeight="1">
      <c r="B171" s="527" t="s">
        <v>1225</v>
      </c>
      <c r="C171" s="532" t="s">
        <v>1111</v>
      </c>
      <c r="D171" s="526" t="s">
        <v>1174</v>
      </c>
      <c r="E171" s="731" t="s">
        <v>147</v>
      </c>
      <c r="F171" s="528">
        <v>10</v>
      </c>
      <c r="G171" s="528">
        <v>5311</v>
      </c>
      <c r="H171" s="529">
        <v>30</v>
      </c>
      <c r="I171" s="528">
        <v>5569</v>
      </c>
    </row>
    <row r="172" spans="2:9" ht="12" customHeight="1">
      <c r="B172" s="527" t="s">
        <v>1248</v>
      </c>
      <c r="C172" s="532" t="s">
        <v>1104</v>
      </c>
      <c r="D172" s="526" t="s">
        <v>1106</v>
      </c>
      <c r="E172" s="731" t="s">
        <v>1552</v>
      </c>
      <c r="F172" s="528">
        <v>25</v>
      </c>
      <c r="G172" s="528">
        <v>13094</v>
      </c>
      <c r="H172" s="529">
        <v>78</v>
      </c>
      <c r="I172" s="528">
        <v>14402</v>
      </c>
    </row>
    <row r="173" spans="2:9" ht="12" customHeight="1">
      <c r="B173" s="527"/>
      <c r="C173" s="527"/>
      <c r="D173" s="526"/>
      <c r="E173" s="526"/>
      <c r="F173" s="528"/>
      <c r="G173" s="528"/>
      <c r="H173" s="529"/>
      <c r="I173" s="528"/>
    </row>
    <row r="174" spans="2:9" ht="12" customHeight="1">
      <c r="B174" s="527"/>
      <c r="C174" s="527"/>
      <c r="D174" s="526"/>
      <c r="E174" s="526"/>
      <c r="F174" s="528"/>
      <c r="G174" s="528"/>
      <c r="H174" s="529"/>
      <c r="I174" s="528"/>
    </row>
    <row r="175" spans="2:9" ht="12" customHeight="1">
      <c r="B175" s="527"/>
      <c r="C175" s="532"/>
      <c r="D175" s="526"/>
      <c r="E175" s="526"/>
      <c r="F175" s="528"/>
      <c r="G175" s="528"/>
      <c r="H175" s="529"/>
      <c r="I175" s="528"/>
    </row>
    <row r="176" spans="2:9" ht="12" customHeight="1">
      <c r="B176" s="527"/>
      <c r="C176" s="532"/>
      <c r="D176" s="526"/>
      <c r="E176" s="526"/>
      <c r="F176" s="528"/>
      <c r="G176" s="528"/>
      <c r="H176" s="529"/>
      <c r="I176" s="528"/>
    </row>
    <row r="177" spans="2:9" ht="12" customHeight="1">
      <c r="B177" s="527"/>
      <c r="C177" s="527"/>
      <c r="D177" s="526"/>
      <c r="E177" s="526"/>
      <c r="F177" s="528"/>
      <c r="G177" s="528"/>
      <c r="H177" s="529"/>
      <c r="I177" s="528"/>
    </row>
    <row r="178" spans="2:9" ht="12" customHeight="1">
      <c r="B178" s="527"/>
      <c r="C178" s="527"/>
      <c r="D178" s="526"/>
      <c r="E178" s="526"/>
      <c r="F178" s="528"/>
      <c r="G178" s="528"/>
      <c r="H178" s="529"/>
      <c r="I178" s="528"/>
    </row>
    <row r="179" spans="2:9" ht="12" customHeight="1">
      <c r="B179" s="527"/>
      <c r="C179" s="527"/>
      <c r="D179" s="526"/>
      <c r="E179" s="526"/>
      <c r="F179" s="528"/>
      <c r="G179" s="528"/>
      <c r="H179" s="529"/>
      <c r="I179" s="528"/>
    </row>
    <row r="180" spans="2:9" ht="12" customHeight="1">
      <c r="B180" s="527"/>
      <c r="C180" s="527"/>
      <c r="D180" s="526"/>
      <c r="E180" s="526"/>
      <c r="F180" s="528"/>
      <c r="G180" s="528"/>
      <c r="H180" s="529"/>
      <c r="I180" s="528"/>
    </row>
    <row r="181" spans="2:9" ht="12" customHeight="1">
      <c r="B181" s="527"/>
      <c r="C181" s="532"/>
      <c r="D181" s="526"/>
      <c r="E181" s="526"/>
      <c r="F181" s="528"/>
      <c r="G181" s="528"/>
      <c r="H181" s="529"/>
      <c r="I181" s="528"/>
    </row>
    <row r="182" spans="2:9" ht="12" customHeight="1">
      <c r="B182" s="732"/>
      <c r="C182" s="532"/>
      <c r="D182" s="526"/>
      <c r="E182" s="526"/>
      <c r="F182" s="528"/>
      <c r="G182" s="528"/>
      <c r="H182" s="529"/>
      <c r="I182" s="528"/>
    </row>
    <row r="183" spans="2:9" ht="12" customHeight="1">
      <c r="B183" s="527"/>
      <c r="C183" s="527"/>
      <c r="D183" s="526"/>
      <c r="E183" s="526"/>
      <c r="F183" s="528"/>
      <c r="G183" s="528"/>
      <c r="H183" s="529"/>
      <c r="I183" s="528"/>
    </row>
    <row r="184" spans="2:9" ht="12" customHeight="1">
      <c r="B184" s="733"/>
      <c r="C184" s="527"/>
      <c r="D184" s="526"/>
      <c r="E184" s="526"/>
      <c r="F184" s="528"/>
      <c r="G184" s="528"/>
      <c r="H184" s="529"/>
      <c r="I184" s="528"/>
    </row>
    <row r="185" spans="2:9" ht="12" customHeight="1">
      <c r="B185" s="527"/>
      <c r="C185" s="532"/>
      <c r="D185" s="526"/>
      <c r="E185" s="526"/>
      <c r="F185" s="528"/>
      <c r="G185" s="528"/>
      <c r="H185" s="529"/>
      <c r="I185" s="528"/>
    </row>
    <row r="186" spans="2:9" ht="12" customHeight="1">
      <c r="B186" s="527"/>
      <c r="C186" s="527"/>
      <c r="D186" s="526"/>
      <c r="E186" s="526"/>
      <c r="F186" s="528"/>
      <c r="G186" s="528"/>
      <c r="H186" s="529"/>
      <c r="I186" s="528"/>
    </row>
    <row r="187" spans="2:9" ht="12" customHeight="1">
      <c r="B187" s="527"/>
      <c r="C187" s="527"/>
      <c r="D187" s="526"/>
      <c r="E187" s="526"/>
      <c r="F187" s="528"/>
      <c r="G187" s="528"/>
      <c r="H187" s="529"/>
      <c r="I187" s="528"/>
    </row>
    <row r="188" spans="2:9" ht="12" customHeight="1">
      <c r="B188" s="527"/>
      <c r="C188" s="527"/>
      <c r="D188" s="526"/>
      <c r="E188" s="526"/>
      <c r="F188" s="528"/>
      <c r="G188" s="528"/>
      <c r="H188" s="529"/>
      <c r="I188" s="528"/>
    </row>
    <row r="189" spans="2:9" ht="12" customHeight="1">
      <c r="B189" s="527"/>
      <c r="C189" s="527"/>
      <c r="D189" s="526"/>
      <c r="E189" s="526"/>
      <c r="F189" s="528"/>
      <c r="G189" s="528"/>
      <c r="H189" s="529"/>
      <c r="I189" s="528"/>
    </row>
    <row r="190" ht="12" customHeight="1"/>
  </sheetData>
  <sheetProtection/>
  <mergeCells count="6">
    <mergeCell ref="B2:I2"/>
    <mergeCell ref="B4:I4"/>
    <mergeCell ref="B5:I5"/>
    <mergeCell ref="B7:I7"/>
    <mergeCell ref="B8:I8"/>
    <mergeCell ref="B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8"/>
  <sheetViews>
    <sheetView zoomScale="85" zoomScaleNormal="85" zoomScalePageLayoutView="0" workbookViewId="0" topLeftCell="A34">
      <selection activeCell="A85" sqref="A85"/>
    </sheetView>
  </sheetViews>
  <sheetFormatPr defaultColWidth="9.140625" defaultRowHeight="12.75"/>
  <cols>
    <col min="1" max="1" width="4.8515625" style="23" customWidth="1"/>
    <col min="2" max="2" width="10.00390625" style="22" bestFit="1" customWidth="1"/>
    <col min="3" max="3" width="20.421875" style="23" customWidth="1"/>
    <col min="4" max="4" width="24.00390625" style="23" customWidth="1"/>
    <col min="5" max="5" width="1.1484375" style="24" customWidth="1"/>
    <col min="6" max="6" width="3.8515625" style="23" customWidth="1"/>
    <col min="7" max="7" width="5.00390625" style="25" customWidth="1"/>
    <col min="8" max="8" width="5.421875" style="22" customWidth="1"/>
    <col min="9" max="10" width="5.00390625" style="22" customWidth="1"/>
    <col min="11" max="11" width="6.57421875" style="22" customWidth="1"/>
    <col min="12" max="12" width="6.421875" style="22" customWidth="1"/>
    <col min="13" max="13" width="4.7109375" style="22" customWidth="1"/>
    <col min="14" max="14" width="5.421875" style="22" customWidth="1"/>
    <col min="15" max="15" width="5.57421875" style="22" customWidth="1"/>
    <col min="16" max="16" width="9.140625" style="23" customWidth="1"/>
    <col min="17" max="17" width="9.421875" style="23" customWidth="1"/>
    <col min="18" max="19" width="9.140625" style="23" customWidth="1"/>
    <col min="20" max="20" width="1.421875" style="23" customWidth="1"/>
    <col min="21" max="21" width="9.421875" style="23" customWidth="1"/>
    <col min="22" max="16384" width="9.140625" style="23" customWidth="1"/>
  </cols>
  <sheetData>
    <row r="1" spans="2:15" s="26" customFormat="1" ht="15.75" thickBot="1">
      <c r="B1" s="25"/>
      <c r="E1" s="27"/>
      <c r="G1" s="25" t="s">
        <v>0</v>
      </c>
      <c r="H1" s="28" t="s">
        <v>20</v>
      </c>
      <c r="I1" s="29" t="s">
        <v>21</v>
      </c>
      <c r="J1" s="29" t="s">
        <v>22</v>
      </c>
      <c r="K1" s="30" t="s">
        <v>23</v>
      </c>
      <c r="L1" s="28" t="s">
        <v>20</v>
      </c>
      <c r="M1" s="29" t="s">
        <v>21</v>
      </c>
      <c r="N1" s="29" t="s">
        <v>22</v>
      </c>
      <c r="O1" s="30" t="s">
        <v>23</v>
      </c>
    </row>
    <row r="2" spans="1:23" ht="15.75" customHeight="1" thickBot="1">
      <c r="A2" s="23" t="s">
        <v>876</v>
      </c>
      <c r="C2" s="768"/>
      <c r="D2" s="768"/>
      <c r="G2" s="22"/>
      <c r="H2" s="763" t="s">
        <v>1</v>
      </c>
      <c r="I2" s="763"/>
      <c r="J2" s="763"/>
      <c r="K2" s="763"/>
      <c r="L2" s="763" t="s">
        <v>25</v>
      </c>
      <c r="M2" s="763"/>
      <c r="N2" s="763"/>
      <c r="O2" s="763"/>
      <c r="Q2" s="764" t="s">
        <v>26</v>
      </c>
      <c r="R2" s="764"/>
      <c r="S2" s="764"/>
      <c r="U2" s="765" t="s">
        <v>23</v>
      </c>
      <c r="V2" s="765"/>
      <c r="W2" s="765"/>
    </row>
    <row r="3" spans="2:23" ht="15.75" customHeight="1" thickBot="1">
      <c r="B3" s="31"/>
      <c r="C3" s="32"/>
      <c r="D3" s="32"/>
      <c r="E3" s="766" t="s">
        <v>27</v>
      </c>
      <c r="F3" s="766"/>
      <c r="G3" s="246">
        <v>1</v>
      </c>
      <c r="H3" s="34"/>
      <c r="I3" s="34"/>
      <c r="J3" s="34"/>
      <c r="K3" s="34"/>
      <c r="L3" s="35"/>
      <c r="M3" s="35"/>
      <c r="N3" s="35"/>
      <c r="O3" s="35"/>
      <c r="P3" s="36"/>
      <c r="Q3" s="37" t="s">
        <v>28</v>
      </c>
      <c r="R3" s="38" t="s">
        <v>29</v>
      </c>
      <c r="S3" s="39" t="s">
        <v>30</v>
      </c>
      <c r="U3" s="39" t="s">
        <v>28</v>
      </c>
      <c r="V3" s="39" t="s">
        <v>29</v>
      </c>
      <c r="W3" s="39" t="s">
        <v>30</v>
      </c>
    </row>
    <row r="4" spans="1:23" ht="14.25">
      <c r="A4" s="23" t="str">
        <f>IF(D4&lt;&gt;"",VLOOKUP(D4,'dati-oggi'!$A$2:$P$336,5,0),"")</f>
        <v>C</v>
      </c>
      <c r="B4" s="259" t="str">
        <f>Uno!D31</f>
        <v>C</v>
      </c>
      <c r="C4" s="204" t="str">
        <f>Uno!C29</f>
        <v>20-RAFF Bowling(A.Angelino)</v>
      </c>
      <c r="D4" s="204" t="str">
        <f>Uno!C31</f>
        <v>Onesti Armando</v>
      </c>
      <c r="E4" s="204">
        <f>Uno!E31</f>
        <v>10</v>
      </c>
      <c r="F4" s="204"/>
      <c r="G4" s="204">
        <f>Uno!E31</f>
        <v>10</v>
      </c>
      <c r="H4" s="204" t="e">
        <f>Uno!#REF!</f>
        <v>#REF!</v>
      </c>
      <c r="I4" s="205" t="e">
        <f>Uno!#REF!</f>
        <v>#REF!</v>
      </c>
      <c r="J4" s="205" t="e">
        <f>Uno!#REF!</f>
        <v>#REF!</v>
      </c>
      <c r="K4" s="205" t="e">
        <f>SUM(H4:J4)</f>
        <v>#REF!</v>
      </c>
      <c r="L4" s="207" t="e">
        <f>H4+G4</f>
        <v>#REF!</v>
      </c>
      <c r="M4" s="207" t="e">
        <f>I4+G4</f>
        <v>#REF!</v>
      </c>
      <c r="N4" s="207" t="e">
        <f>J4+G4</f>
        <v>#REF!</v>
      </c>
      <c r="O4" s="208" t="e">
        <f>SUM(L4:N4)</f>
        <v>#REF!</v>
      </c>
      <c r="P4" s="210"/>
      <c r="Q4" s="388">
        <f>IF(B4="e",MAX(L4:N4),0)</f>
        <v>0</v>
      </c>
      <c r="R4" s="226" t="e">
        <f>IF(B4="c",MAX(L4:N4),0)</f>
        <v>#REF!</v>
      </c>
      <c r="S4" s="366">
        <f>IF(B4="f",MAX(L4:N4),0)</f>
        <v>0</v>
      </c>
      <c r="T4" s="210"/>
      <c r="U4" s="388">
        <f>IF(B4="e",O4,0)</f>
        <v>0</v>
      </c>
      <c r="V4" s="235" t="e">
        <f>IF(B4="c",O4,0)</f>
        <v>#REF!</v>
      </c>
      <c r="W4" s="245">
        <f>IF(B4="f",O4,0)</f>
        <v>0</v>
      </c>
    </row>
    <row r="5" spans="1:23" ht="14.25">
      <c r="A5" s="23" t="str">
        <f>IF(D5&lt;&gt;"",VLOOKUP(D5,'dati-oggi'!$A$2:$P$336,5,0),"")</f>
        <v>E</v>
      </c>
      <c r="B5" s="260" t="str">
        <f>Uno!D32</f>
        <v>E</v>
      </c>
      <c r="C5" s="42" t="str">
        <f>Uno!C29</f>
        <v>20-RAFF Bowling(A.Angelino)</v>
      </c>
      <c r="D5" s="42" t="str">
        <f>Uno!C32</f>
        <v>Ambrosini Fabio</v>
      </c>
      <c r="E5" s="42">
        <f>Uno!E32</f>
        <v>20</v>
      </c>
      <c r="F5" s="42"/>
      <c r="G5" s="42">
        <f>Uno!E32</f>
        <v>20</v>
      </c>
      <c r="H5" s="42" t="e">
        <f>Uno!#REF!</f>
        <v>#REF!</v>
      </c>
      <c r="I5" s="43" t="e">
        <f>Uno!#REF!</f>
        <v>#REF!</v>
      </c>
      <c r="J5" s="43" t="e">
        <f>Uno!#REF!</f>
        <v>#REF!</v>
      </c>
      <c r="K5" s="43" t="e">
        <f>SUM(H5:J5)</f>
        <v>#REF!</v>
      </c>
      <c r="L5" s="44" t="e">
        <f>H5+G5</f>
        <v>#REF!</v>
      </c>
      <c r="M5" s="44" t="e">
        <f>I5+G5</f>
        <v>#REF!</v>
      </c>
      <c r="N5" s="44" t="e">
        <f>J5+G5</f>
        <v>#REF!</v>
      </c>
      <c r="O5" s="67" t="e">
        <f>SUM(L5:N5)</f>
        <v>#REF!</v>
      </c>
      <c r="P5" s="105"/>
      <c r="Q5" s="389" t="e">
        <f>IF(B5="e",MAX(L5:N5),0)</f>
        <v>#REF!</v>
      </c>
      <c r="R5" s="224">
        <f>IF(B5="c",MAX(L5:N5),0)</f>
        <v>0</v>
      </c>
      <c r="S5" s="367">
        <f>IF(B5="f",MAX(L5:N5),0)</f>
        <v>0</v>
      </c>
      <c r="T5" s="105"/>
      <c r="U5" s="389" t="e">
        <f>IF(B5="e",O5,0)</f>
        <v>#REF!</v>
      </c>
      <c r="V5" s="233">
        <f>IF(B5="c",O5,0)</f>
        <v>0</v>
      </c>
      <c r="W5" s="243">
        <f>IF(B5="f",O5,0)</f>
        <v>0</v>
      </c>
    </row>
    <row r="6" spans="1:23" ht="15" thickBot="1">
      <c r="A6" s="23" t="e">
        <f>IF(D6&lt;&gt;"",VLOOKUP(D6,'dati-oggi'!$A$2:$P$336,5,0),"")</f>
        <v>#N/A</v>
      </c>
      <c r="B6" s="261" t="b">
        <f>Uno!D33</f>
        <v>0</v>
      </c>
      <c r="C6" s="213" t="str">
        <f>Uno!C29</f>
        <v>20-RAFF Bowling(A.Angelino)</v>
      </c>
      <c r="D6" s="213">
        <f>Uno!C33</f>
        <v>0</v>
      </c>
      <c r="E6" s="213" t="b">
        <f>Uno!E33</f>
        <v>0</v>
      </c>
      <c r="F6" s="213"/>
      <c r="G6" s="213" t="b">
        <f>Uno!E33</f>
        <v>0</v>
      </c>
      <c r="H6" s="213" t="e">
        <f>Uno!#REF!</f>
        <v>#REF!</v>
      </c>
      <c r="I6" s="214" t="e">
        <f>Uno!#REF!</f>
        <v>#REF!</v>
      </c>
      <c r="J6" s="214" t="e">
        <f>Uno!#REF!</f>
        <v>#REF!</v>
      </c>
      <c r="K6" s="214" t="e">
        <f>SUM(H6:J6)</f>
        <v>#REF!</v>
      </c>
      <c r="L6" s="215" t="e">
        <f>H6+G6</f>
        <v>#REF!</v>
      </c>
      <c r="M6" s="215" t="e">
        <f>I6+G6</f>
        <v>#REF!</v>
      </c>
      <c r="N6" s="215" t="e">
        <f>J6+G6</f>
        <v>#REF!</v>
      </c>
      <c r="O6" s="216" t="e">
        <f>SUM(L6:N6)</f>
        <v>#REF!</v>
      </c>
      <c r="P6" s="217" t="e">
        <f>SUM(O4:O6)</f>
        <v>#REF!</v>
      </c>
      <c r="Q6" s="390">
        <f>IF(B6="e",MAX(L6:N6),0)</f>
        <v>0</v>
      </c>
      <c r="R6" s="225">
        <f>IF(B6="c",MAX(L6:N6),0)</f>
        <v>0</v>
      </c>
      <c r="S6" s="368">
        <f>IF(B6="f",MAX(L6:N6),0)</f>
        <v>0</v>
      </c>
      <c r="T6" s="218"/>
      <c r="U6" s="390">
        <f>IF(B6="e",O6,0)</f>
        <v>0</v>
      </c>
      <c r="V6" s="234">
        <f>IF(B6="c",O6,0)</f>
        <v>0</v>
      </c>
      <c r="W6" s="244">
        <f>IF(B6="f",O6,0)</f>
        <v>0</v>
      </c>
    </row>
    <row r="7" spans="1:23" ht="15" thickBot="1">
      <c r="A7" s="23">
        <f>IF(D7&lt;&gt;"",VLOOKUP(D7,'dati-oggi'!$A$2:$P$259,5,0),"")</f>
      </c>
      <c r="B7" s="219" t="b">
        <f>IF(B4=B5,IF(B4=B6,IF(B4="e","attenzione","ok")))</f>
        <v>0</v>
      </c>
      <c r="C7" s="42"/>
      <c r="D7" s="42"/>
      <c r="E7" s="767" t="s">
        <v>27</v>
      </c>
      <c r="F7" s="767"/>
      <c r="G7" s="251">
        <v>2</v>
      </c>
      <c r="H7" s="43"/>
      <c r="I7" s="43"/>
      <c r="J7" s="43"/>
      <c r="K7" s="43"/>
      <c r="L7" s="247"/>
      <c r="M7" s="44"/>
      <c r="N7" s="247"/>
      <c r="O7" s="67"/>
      <c r="P7" s="201"/>
      <c r="Q7" s="391"/>
      <c r="R7" s="223"/>
      <c r="S7" s="236"/>
      <c r="U7" s="398"/>
      <c r="V7" s="232"/>
      <c r="W7" s="242"/>
    </row>
    <row r="8" spans="1:23" ht="14.25">
      <c r="A8" s="23" t="e">
        <f>IF(D8&lt;&gt;"",VLOOKUP(D8,'dati-oggi'!$A$2:$P$336,5,0),"")</f>
        <v>#REF!</v>
      </c>
      <c r="B8" s="259" t="str">
        <f>Uno!I106</f>
        <v>Mura Rosine</v>
      </c>
      <c r="C8" s="204" t="str">
        <f>Uno!I104</f>
        <v>18-Andamento Lento (R.D'Aiello)</v>
      </c>
      <c r="D8" s="204" t="e">
        <f>Uno!#REF!</f>
        <v>#REF!</v>
      </c>
      <c r="E8" s="204">
        <v>41648</v>
      </c>
      <c r="F8" s="204"/>
      <c r="G8" s="204" t="str">
        <f>Uno!J106</f>
        <v>FE</v>
      </c>
      <c r="H8" s="204">
        <f>Uno!K106</f>
        <v>30</v>
      </c>
      <c r="I8" s="205" t="e">
        <f>Uno!#REF!</f>
        <v>#REF!</v>
      </c>
      <c r="J8" s="205" t="e">
        <f>Uno!#REF!</f>
        <v>#REF!</v>
      </c>
      <c r="K8" s="205" t="e">
        <f>SUM(H8:J8)</f>
        <v>#REF!</v>
      </c>
      <c r="L8" s="207" t="e">
        <f>H8+G8</f>
        <v>#VALUE!</v>
      </c>
      <c r="M8" s="207" t="e">
        <f>I8+G8</f>
        <v>#REF!</v>
      </c>
      <c r="N8" s="207" t="e">
        <f>J8+G8</f>
        <v>#REF!</v>
      </c>
      <c r="O8" s="208" t="e">
        <f>SUM(L8:N8)</f>
        <v>#VALUE!</v>
      </c>
      <c r="P8" s="249"/>
      <c r="Q8" s="392">
        <f>IF(B8="e",MAX(L8:N8),0)</f>
        <v>0</v>
      </c>
      <c r="R8" s="226">
        <f>IF(B8="c",MAX(L8:N8),0)</f>
        <v>0</v>
      </c>
      <c r="S8" s="366">
        <f>IF(B8="f",MAX(L8:N8),0)</f>
        <v>0</v>
      </c>
      <c r="T8" s="210"/>
      <c r="U8" s="388">
        <f>IF(B8="e",O8,0)</f>
        <v>0</v>
      </c>
      <c r="V8" s="235">
        <f>IF(B8="c",O8,0)</f>
        <v>0</v>
      </c>
      <c r="W8" s="245">
        <f>IF(B8="f",O8,0)</f>
        <v>0</v>
      </c>
    </row>
    <row r="9" spans="1:23" ht="14.25">
      <c r="A9" s="23" t="str">
        <f>IF(D9&lt;&gt;"",VLOOKUP(D9,'dati-oggi'!$A$2:$P$336,5,0),"")</f>
        <v>D</v>
      </c>
      <c r="B9" s="260" t="str">
        <f>Uno!J107</f>
        <v>E</v>
      </c>
      <c r="C9" s="42" t="str">
        <f>Uno!I104</f>
        <v>18-Andamento Lento (R.D'Aiello)</v>
      </c>
      <c r="D9" s="42" t="str">
        <f>Uno!I107</f>
        <v>Carpino Gaetano</v>
      </c>
      <c r="E9" s="42">
        <v>41648</v>
      </c>
      <c r="F9" s="42"/>
      <c r="G9" s="42">
        <f>Uno!K107</f>
        <v>20</v>
      </c>
      <c r="H9" s="42" t="e">
        <f>Uno!#REF!</f>
        <v>#REF!</v>
      </c>
      <c r="I9" s="43" t="e">
        <f>Uno!#REF!</f>
        <v>#REF!</v>
      </c>
      <c r="J9" s="43" t="e">
        <f>Uno!#REF!</f>
        <v>#REF!</v>
      </c>
      <c r="K9" s="43" t="e">
        <f>SUM(H9:J9)</f>
        <v>#REF!</v>
      </c>
      <c r="L9" s="44" t="e">
        <f>H9+G9</f>
        <v>#REF!</v>
      </c>
      <c r="M9" s="44" t="e">
        <f>I9+G9</f>
        <v>#REF!</v>
      </c>
      <c r="N9" s="44" t="e">
        <f>J9+G9</f>
        <v>#REF!</v>
      </c>
      <c r="O9" s="67" t="e">
        <f>SUM(L9:N9)</f>
        <v>#REF!</v>
      </c>
      <c r="P9" s="46"/>
      <c r="Q9" s="391" t="e">
        <f>IF(B9="e",MAX(L9:N9),0)</f>
        <v>#REF!</v>
      </c>
      <c r="R9" s="224">
        <f>IF(B9="c",MAX(L9:N9),0)</f>
        <v>0</v>
      </c>
      <c r="S9" s="367">
        <f>IF(B9="f",MAX(L9:N9),0)</f>
        <v>0</v>
      </c>
      <c r="T9" s="105"/>
      <c r="U9" s="389" t="e">
        <f>IF(B9="e",O9,0)</f>
        <v>#REF!</v>
      </c>
      <c r="V9" s="233">
        <f>IF(B9="c",O9,0)</f>
        <v>0</v>
      </c>
      <c r="W9" s="243">
        <f>IF(B9="f",O9,0)</f>
        <v>0</v>
      </c>
    </row>
    <row r="10" spans="1:23" ht="15" thickBot="1">
      <c r="A10" s="23" t="str">
        <f>IF(D10&lt;&gt;"",VLOOKUP(D10,'dati-oggi'!$A$2:$P$336,5,0),"")</f>
        <v>D</v>
      </c>
      <c r="B10" s="261" t="str">
        <f>Uno!J108</f>
        <v>D</v>
      </c>
      <c r="C10" s="213" t="str">
        <f>Uno!I104</f>
        <v>18-Andamento Lento (R.D'Aiello)</v>
      </c>
      <c r="D10" s="213" t="str">
        <f>Uno!I108</f>
        <v>D'Ajello Roberto</v>
      </c>
      <c r="E10" s="213">
        <v>41648</v>
      </c>
      <c r="F10" s="213"/>
      <c r="G10" s="213">
        <f>Uno!K108</f>
        <v>15</v>
      </c>
      <c r="H10" s="213" t="e">
        <f>Uno!#REF!</f>
        <v>#REF!</v>
      </c>
      <c r="I10" s="214" t="e">
        <f>Uno!#REF!</f>
        <v>#REF!</v>
      </c>
      <c r="J10" s="214" t="e">
        <f>Uno!#REF!</f>
        <v>#REF!</v>
      </c>
      <c r="K10" s="214" t="e">
        <f>SUM(H10:J10)</f>
        <v>#REF!</v>
      </c>
      <c r="L10" s="215" t="e">
        <f>H10+G10</f>
        <v>#REF!</v>
      </c>
      <c r="M10" s="215" t="e">
        <f>I10+G10</f>
        <v>#REF!</v>
      </c>
      <c r="N10" s="215" t="e">
        <f>J10+G10</f>
        <v>#REF!</v>
      </c>
      <c r="O10" s="216" t="e">
        <f>SUM(L10:N10)</f>
        <v>#REF!</v>
      </c>
      <c r="P10" s="250" t="e">
        <f>SUM(O8:O10)</f>
        <v>#VALUE!</v>
      </c>
      <c r="Q10" s="393">
        <f>IF(B10="e",MAX(L10:N10),0)</f>
        <v>0</v>
      </c>
      <c r="R10" s="225">
        <f>IF(B10="c",MAX(L10:N10),0)</f>
        <v>0</v>
      </c>
      <c r="S10" s="368">
        <f>IF(B10="f",MAX(L10:N10),0)</f>
        <v>0</v>
      </c>
      <c r="T10" s="218"/>
      <c r="U10" s="390">
        <f>IF(B10="e",O10,0)</f>
        <v>0</v>
      </c>
      <c r="V10" s="234">
        <f>IF(B10="c",O10,0)</f>
        <v>0</v>
      </c>
      <c r="W10" s="244">
        <f>IF(B10="f",O10,0)</f>
        <v>0</v>
      </c>
    </row>
    <row r="11" spans="1:23" ht="15" thickBot="1">
      <c r="A11" s="23">
        <f>IF(D11&lt;&gt;"",VLOOKUP(D11,'dati-oggi'!$A$2:$P$259,5,0),"")</f>
      </c>
      <c r="B11" s="219" t="b">
        <f>IF(B8=B9,IF(B8=B10,IF(B8="e","attenzione","ok")))</f>
        <v>0</v>
      </c>
      <c r="C11" s="42"/>
      <c r="D11" s="42"/>
      <c r="E11" s="767" t="s">
        <v>27</v>
      </c>
      <c r="F11" s="767"/>
      <c r="G11" s="251">
        <v>3</v>
      </c>
      <c r="H11" s="43"/>
      <c r="I11" s="43"/>
      <c r="J11" s="43"/>
      <c r="K11" s="43"/>
      <c r="L11" s="252"/>
      <c r="M11" s="51"/>
      <c r="N11" s="252"/>
      <c r="O11" s="253"/>
      <c r="P11" s="201"/>
      <c r="Q11" s="391"/>
      <c r="R11" s="223"/>
      <c r="S11" s="236"/>
      <c r="U11" s="398"/>
      <c r="V11" s="232"/>
      <c r="W11" s="242"/>
    </row>
    <row r="12" spans="1:23" ht="14.25">
      <c r="A12" s="23" t="str">
        <f>IF(D12&lt;&gt;"",VLOOKUP(D12,'dati-oggi'!$A$2:$P$336,5,0),"")</f>
        <v>C</v>
      </c>
      <c r="B12" s="248" t="str">
        <f>Uno!D106</f>
        <v>D</v>
      </c>
      <c r="C12" s="204" t="str">
        <f>Uno!C104</f>
        <v>2-BdB 2 (M. Pellegrini)</v>
      </c>
      <c r="D12" s="204" t="str">
        <f>Uno!C106</f>
        <v>Giorgi Maurizio</v>
      </c>
      <c r="E12" s="204" t="e">
        <f>Uno!#REF!</f>
        <v>#REF!</v>
      </c>
      <c r="F12" s="204"/>
      <c r="G12" s="204">
        <f>Uno!E106</f>
        <v>15</v>
      </c>
      <c r="H12" s="204" t="e">
        <f>Uno!#REF!</f>
        <v>#REF!</v>
      </c>
      <c r="I12" s="205" t="e">
        <f>Uno!#REF!</f>
        <v>#REF!</v>
      </c>
      <c r="J12" s="205" t="e">
        <f>Uno!#REF!</f>
        <v>#REF!</v>
      </c>
      <c r="K12" s="205" t="e">
        <f>SUM(H12:J12)</f>
        <v>#REF!</v>
      </c>
      <c r="L12" s="207" t="e">
        <f>H12+G12</f>
        <v>#REF!</v>
      </c>
      <c r="M12" s="207" t="e">
        <f>I12+G12</f>
        <v>#REF!</v>
      </c>
      <c r="N12" s="207" t="e">
        <f>J12+G12</f>
        <v>#REF!</v>
      </c>
      <c r="O12" s="208" t="e">
        <f>SUM(L12:N12)</f>
        <v>#REF!</v>
      </c>
      <c r="P12" s="249"/>
      <c r="Q12" s="392">
        <f>IF(B12="e",MAX(L12:N12),0)</f>
        <v>0</v>
      </c>
      <c r="R12" s="226">
        <f>IF(B12="c",MAX(L12:N12),0)</f>
        <v>0</v>
      </c>
      <c r="S12" s="238">
        <f>IF(B12="f",MAX(L12:N12),0)</f>
        <v>0</v>
      </c>
      <c r="T12" s="210"/>
      <c r="U12" s="388">
        <f>IF(B12="e",O12,0)</f>
        <v>0</v>
      </c>
      <c r="V12" s="235">
        <f>IF(B12="c",O12,0)</f>
        <v>0</v>
      </c>
      <c r="W12" s="245">
        <f>IF(B12="f",O12,0)</f>
        <v>0</v>
      </c>
    </row>
    <row r="13" spans="1:23" ht="14.25">
      <c r="A13" s="23" t="str">
        <f>IF(D13&lt;&gt;"",VLOOKUP(D13,'dati-oggi'!$A$2:$P$336,5,0),"")</f>
        <v>C</v>
      </c>
      <c r="B13" s="211" t="str">
        <f>Uno!D107</f>
        <v>D</v>
      </c>
      <c r="C13" s="42" t="str">
        <f>Uno!C104</f>
        <v>2-BdB 2 (M. Pellegrini)</v>
      </c>
      <c r="D13" s="42" t="str">
        <f>Uno!C107</f>
        <v>Caruso Dario</v>
      </c>
      <c r="E13" s="42" t="e">
        <f>Uno!#REF!</f>
        <v>#REF!</v>
      </c>
      <c r="F13" s="42"/>
      <c r="G13" s="42">
        <f>Uno!E107</f>
        <v>15</v>
      </c>
      <c r="H13" s="42" t="e">
        <f>Uno!#REF!</f>
        <v>#REF!</v>
      </c>
      <c r="I13" s="43" t="e">
        <f>Uno!#REF!</f>
        <v>#REF!</v>
      </c>
      <c r="J13" s="43" t="e">
        <f>Uno!#REF!</f>
        <v>#REF!</v>
      </c>
      <c r="K13" s="43" t="e">
        <f>SUM(H13:J13)</f>
        <v>#REF!</v>
      </c>
      <c r="L13" s="44" t="e">
        <f>H13+G13</f>
        <v>#REF!</v>
      </c>
      <c r="M13" s="44" t="e">
        <f>I13+G13</f>
        <v>#REF!</v>
      </c>
      <c r="N13" s="44" t="e">
        <f>J13+G13</f>
        <v>#REF!</v>
      </c>
      <c r="O13" s="67" t="e">
        <f>SUM(L13:N13)</f>
        <v>#REF!</v>
      </c>
      <c r="P13" s="46"/>
      <c r="Q13" s="391">
        <f>IF(B13="e",MAX(L13:N13),0)</f>
        <v>0</v>
      </c>
      <c r="R13" s="224">
        <f>IF(B13="c",MAX(L13:N13),0)</f>
        <v>0</v>
      </c>
      <c r="S13" s="236">
        <f>IF(B13="f",MAX(L13:N13),0)</f>
        <v>0</v>
      </c>
      <c r="T13" s="105"/>
      <c r="U13" s="389">
        <f>IF(B13="e",O13,0)</f>
        <v>0</v>
      </c>
      <c r="V13" s="233">
        <f>IF(B13="c",O13,0)</f>
        <v>0</v>
      </c>
      <c r="W13" s="243">
        <f>IF(B13="f",O13,0)</f>
        <v>0</v>
      </c>
    </row>
    <row r="14" spans="1:23" ht="15" thickBot="1">
      <c r="A14" s="23" t="e">
        <f>IF(D14&lt;&gt;"",VLOOKUP(D14,'dati-oggi'!$A$2:$P$336,5,0),"")</f>
        <v>#N/A</v>
      </c>
      <c r="B14" s="212" t="b">
        <f>Uno!D108</f>
        <v>0</v>
      </c>
      <c r="C14" s="213" t="str">
        <f>Uno!C104</f>
        <v>2-BdB 2 (M. Pellegrini)</v>
      </c>
      <c r="D14" s="213">
        <f>Uno!C108</f>
        <v>0</v>
      </c>
      <c r="E14" s="213" t="e">
        <f>Uno!#REF!</f>
        <v>#REF!</v>
      </c>
      <c r="F14" s="213"/>
      <c r="G14" s="213" t="b">
        <f>Uno!E108</f>
        <v>0</v>
      </c>
      <c r="H14" s="213" t="e">
        <f>Uno!#REF!</f>
        <v>#REF!</v>
      </c>
      <c r="I14" s="214" t="e">
        <f>Uno!#REF!</f>
        <v>#REF!</v>
      </c>
      <c r="J14" s="214" t="e">
        <f>Uno!#REF!</f>
        <v>#REF!</v>
      </c>
      <c r="K14" s="214" t="e">
        <f>SUM(H14:J14)</f>
        <v>#REF!</v>
      </c>
      <c r="L14" s="215" t="e">
        <f>H14+G14</f>
        <v>#REF!</v>
      </c>
      <c r="M14" s="215" t="e">
        <f>I14+G14</f>
        <v>#REF!</v>
      </c>
      <c r="N14" s="215" t="e">
        <f>J14+G14</f>
        <v>#REF!</v>
      </c>
      <c r="O14" s="216" t="e">
        <f>SUM(L14:N14)</f>
        <v>#REF!</v>
      </c>
      <c r="P14" s="250" t="e">
        <f>SUM(O12:O14)</f>
        <v>#REF!</v>
      </c>
      <c r="Q14" s="393">
        <f>IF(B14="e",MAX(L14:N14),0)</f>
        <v>0</v>
      </c>
      <c r="R14" s="225">
        <f>IF(B14="c",MAX(L14:N14),0)</f>
        <v>0</v>
      </c>
      <c r="S14" s="237">
        <f>IF(B14="f",MAX(L14:N14),0)</f>
        <v>0</v>
      </c>
      <c r="T14" s="218"/>
      <c r="U14" s="390">
        <f>IF(B14="e",O14,0)</f>
        <v>0</v>
      </c>
      <c r="V14" s="234">
        <f>IF(B14="c",O14,0)</f>
        <v>0</v>
      </c>
      <c r="W14" s="244">
        <f>IF(B14="f",O14,0)</f>
        <v>0</v>
      </c>
    </row>
    <row r="15" spans="1:23" ht="15" thickBot="1">
      <c r="A15" s="23">
        <f>IF(D15&lt;&gt;"",VLOOKUP(D15,'dati-oggi'!$A$2:$P$259,5,0),"")</f>
      </c>
      <c r="B15" s="219" t="b">
        <f>IF(B12=B13,IF(B12=B14,IF(B12="e","attenzione","ok")))</f>
        <v>0</v>
      </c>
      <c r="C15" s="42"/>
      <c r="D15" s="42"/>
      <c r="E15" s="767" t="s">
        <v>27</v>
      </c>
      <c r="F15" s="767"/>
      <c r="G15" s="251">
        <v>4</v>
      </c>
      <c r="H15" s="43"/>
      <c r="I15" s="43"/>
      <c r="J15" s="43"/>
      <c r="K15" s="43"/>
      <c r="L15" s="247"/>
      <c r="M15" s="44"/>
      <c r="N15" s="247"/>
      <c r="O15" s="67"/>
      <c r="P15" s="46"/>
      <c r="Q15" s="391"/>
      <c r="R15" s="223"/>
      <c r="S15" s="236"/>
      <c r="U15" s="398"/>
      <c r="V15" s="232"/>
      <c r="W15" s="242"/>
    </row>
    <row r="16" spans="1:23" ht="14.25">
      <c r="A16" s="23" t="str">
        <f>IF(D16&lt;&gt;"",VLOOKUP(D16,'dati-oggi'!$A$2:$P$336,5,0),"")</f>
        <v>E</v>
      </c>
      <c r="B16" s="248" t="str">
        <f>Uno!J50</f>
        <v>E</v>
      </c>
      <c r="C16" s="204" t="str">
        <f>Uno!I48</f>
        <v>17-Erresse Sport (M.Di Pio)</v>
      </c>
      <c r="D16" s="204" t="str">
        <f>Uno!I50</f>
        <v>Di Pio Marco</v>
      </c>
      <c r="E16" s="204">
        <v>41648</v>
      </c>
      <c r="F16" s="204"/>
      <c r="G16" s="204">
        <f>Uno!K50</f>
        <v>20</v>
      </c>
      <c r="H16" s="204" t="e">
        <f>Uno!#REF!</f>
        <v>#REF!</v>
      </c>
      <c r="I16" s="205" t="e">
        <f>Uno!#REF!</f>
        <v>#REF!</v>
      </c>
      <c r="J16" s="205" t="e">
        <f>Uno!#REF!</f>
        <v>#REF!</v>
      </c>
      <c r="K16" s="205" t="e">
        <f>SUM(H16:J16)</f>
        <v>#REF!</v>
      </c>
      <c r="L16" s="207" t="e">
        <f>H16+G16</f>
        <v>#REF!</v>
      </c>
      <c r="M16" s="207" t="e">
        <f>I16+G16</f>
        <v>#REF!</v>
      </c>
      <c r="N16" s="207" t="e">
        <f>J16+G16</f>
        <v>#REF!</v>
      </c>
      <c r="O16" s="208" t="e">
        <f>SUM(L16:N16)</f>
        <v>#REF!</v>
      </c>
      <c r="P16" s="294"/>
      <c r="Q16" s="388" t="e">
        <f>IF(B16="e",MAX(L16:N16),0)</f>
        <v>#REF!</v>
      </c>
      <c r="R16" s="226">
        <f>IF(B16="c",MAX(L16:N16),0)</f>
        <v>0</v>
      </c>
      <c r="S16" s="238">
        <f>IF(B16="f",MAX(L16:N16),0)</f>
        <v>0</v>
      </c>
      <c r="T16" s="210"/>
      <c r="U16" s="388" t="e">
        <f>IF(B16="e",O16,0)</f>
        <v>#REF!</v>
      </c>
      <c r="V16" s="235">
        <f>IF(B16="c",O16,0)</f>
        <v>0</v>
      </c>
      <c r="W16" s="245">
        <f>IF(B16="f",O16,0)</f>
        <v>0</v>
      </c>
    </row>
    <row r="17" spans="1:23" ht="14.25">
      <c r="A17" s="23" t="str">
        <f>IF(D17&lt;&gt;"",VLOOKUP(D17,'dati-oggi'!$A$2:$P$336,5,0),"")</f>
        <v>B</v>
      </c>
      <c r="B17" s="211" t="str">
        <f>Uno!J51</f>
        <v>C</v>
      </c>
      <c r="C17" s="42" t="str">
        <f>Uno!I48</f>
        <v>17-Erresse Sport (M.Di Pio)</v>
      </c>
      <c r="D17" s="42" t="str">
        <f>Uno!I51</f>
        <v>Tanzi Roberto</v>
      </c>
      <c r="E17" s="42">
        <v>41648</v>
      </c>
      <c r="F17" s="42"/>
      <c r="G17" s="42">
        <f>Uno!K51</f>
        <v>10</v>
      </c>
      <c r="H17" s="42" t="e">
        <f>Uno!#REF!</f>
        <v>#REF!</v>
      </c>
      <c r="I17" s="43" t="e">
        <f>Uno!#REF!</f>
        <v>#REF!</v>
      </c>
      <c r="J17" s="43" t="e">
        <f>Uno!#REF!</f>
        <v>#REF!</v>
      </c>
      <c r="K17" s="43" t="e">
        <f>SUM(H17:J17)</f>
        <v>#REF!</v>
      </c>
      <c r="L17" s="44" t="e">
        <f>H17+G17</f>
        <v>#REF!</v>
      </c>
      <c r="M17" s="44" t="e">
        <f>I17+G17</f>
        <v>#REF!</v>
      </c>
      <c r="N17" s="44" t="e">
        <f>J17+G17</f>
        <v>#REF!</v>
      </c>
      <c r="O17" s="67" t="e">
        <f>SUM(L17:N17)</f>
        <v>#REF!</v>
      </c>
      <c r="P17" s="295"/>
      <c r="Q17" s="389">
        <f>IF(B17="e",MAX(L17:N17),0)</f>
        <v>0</v>
      </c>
      <c r="R17" s="224" t="e">
        <f>IF(B17="c",MAX(L17:N17),0)</f>
        <v>#REF!</v>
      </c>
      <c r="S17" s="236">
        <f>IF(B17="f",MAX(L17:N17),0)</f>
        <v>0</v>
      </c>
      <c r="T17" s="105"/>
      <c r="U17" s="389">
        <f>IF(B17="e",O17,0)</f>
        <v>0</v>
      </c>
      <c r="V17" s="233" t="e">
        <f>IF(B17="c",O17,0)</f>
        <v>#REF!</v>
      </c>
      <c r="W17" s="243">
        <f>IF(B17="f",O17,0)</f>
        <v>0</v>
      </c>
    </row>
    <row r="18" spans="1:23" ht="15" thickBot="1">
      <c r="A18" s="23" t="str">
        <f>IF(D18&lt;&gt;"",VLOOKUP(D18,'dati-oggi'!$A$2:$P$336,5,0),"")</f>
        <v>C</v>
      </c>
      <c r="B18" s="212" t="str">
        <f>Uno!J52</f>
        <v>C</v>
      </c>
      <c r="C18" s="213" t="str">
        <f>Uno!I48</f>
        <v>17-Erresse Sport (M.Di Pio)</v>
      </c>
      <c r="D18" s="213" t="str">
        <f>Uno!I52</f>
        <v>Bernardi Flavio</v>
      </c>
      <c r="E18" s="213">
        <v>41648</v>
      </c>
      <c r="F18" s="213"/>
      <c r="G18" s="213">
        <f>Uno!K52</f>
        <v>10</v>
      </c>
      <c r="H18" s="213" t="e">
        <f>Uno!#REF!</f>
        <v>#REF!</v>
      </c>
      <c r="I18" s="214" t="e">
        <f>Uno!#REF!</f>
        <v>#REF!</v>
      </c>
      <c r="J18" s="214" t="e">
        <f>Uno!#REF!</f>
        <v>#REF!</v>
      </c>
      <c r="K18" s="214" t="e">
        <f>SUM(H18:J18)</f>
        <v>#REF!</v>
      </c>
      <c r="L18" s="215" t="e">
        <f>H18+G18</f>
        <v>#REF!</v>
      </c>
      <c r="M18" s="215" t="e">
        <f>I18+G18</f>
        <v>#REF!</v>
      </c>
      <c r="N18" s="215" t="e">
        <f>J18+G18</f>
        <v>#REF!</v>
      </c>
      <c r="O18" s="216" t="e">
        <f>SUM(L18:N18)</f>
        <v>#REF!</v>
      </c>
      <c r="P18" s="369" t="e">
        <f>SUM(O16:O18)</f>
        <v>#REF!</v>
      </c>
      <c r="Q18" s="390">
        <f>IF(B18="e",MAX(L18:N18),0)</f>
        <v>0</v>
      </c>
      <c r="R18" s="225" t="e">
        <f>IF(B18="c",MAX(L18:N18),0)</f>
        <v>#REF!</v>
      </c>
      <c r="S18" s="237">
        <f>IF(B18="f",MAX(L18:N18),0)</f>
        <v>0</v>
      </c>
      <c r="T18" s="218"/>
      <c r="U18" s="390">
        <f>IF(B18="e",O18,0)</f>
        <v>0</v>
      </c>
      <c r="V18" s="234" t="e">
        <f>IF(B18="c",O18,0)</f>
        <v>#REF!</v>
      </c>
      <c r="W18" s="244">
        <f>IF(B18="f",O18,0)</f>
        <v>0</v>
      </c>
    </row>
    <row r="19" spans="1:23" ht="15" thickBot="1">
      <c r="A19" s="23">
        <f>IF(D19&lt;&gt;"",VLOOKUP(D19,'dati-oggi'!$A$2:$P$259,5,0),"")</f>
      </c>
      <c r="B19" s="219" t="b">
        <f>IF(B16=B17,IF(B16=B18,IF(B16="e","attenzione","ok")))</f>
        <v>0</v>
      </c>
      <c r="C19" s="42"/>
      <c r="D19" s="42"/>
      <c r="E19" s="767" t="s">
        <v>27</v>
      </c>
      <c r="F19" s="767"/>
      <c r="G19" s="251">
        <v>5</v>
      </c>
      <c r="H19" s="254"/>
      <c r="I19" s="43"/>
      <c r="J19" s="43"/>
      <c r="K19" s="43"/>
      <c r="L19" s="44"/>
      <c r="M19" s="44"/>
      <c r="N19" s="44"/>
      <c r="O19" s="67"/>
      <c r="P19" s="46"/>
      <c r="Q19" s="391"/>
      <c r="R19" s="223"/>
      <c r="S19" s="236"/>
      <c r="U19" s="398"/>
      <c r="V19" s="232"/>
      <c r="W19" s="242"/>
    </row>
    <row r="20" spans="1:23" ht="14.25">
      <c r="A20" s="23" t="str">
        <f>IF(D20&lt;&gt;"",VLOOKUP(D20,'dati-oggi'!$A$2:$P$336,5,0),"")</f>
        <v>D</v>
      </c>
      <c r="B20" s="248" t="str">
        <f>Uno!D50</f>
        <v>E</v>
      </c>
      <c r="C20" s="204" t="str">
        <f>Uno!C48</f>
        <v>15-Foonzi  (G.Di Giallorenzo)</v>
      </c>
      <c r="D20" s="204" t="str">
        <f>Uno!C50</f>
        <v>Serrani Umberto</v>
      </c>
      <c r="E20" s="204"/>
      <c r="F20" s="204"/>
      <c r="G20" s="204">
        <f>Uno!E50</f>
        <v>20</v>
      </c>
      <c r="H20" s="204" t="e">
        <f>Uno!#REF!</f>
        <v>#REF!</v>
      </c>
      <c r="I20" s="205" t="e">
        <f>Uno!#REF!</f>
        <v>#REF!</v>
      </c>
      <c r="J20" s="205" t="e">
        <f>Uno!#REF!</f>
        <v>#REF!</v>
      </c>
      <c r="K20" s="205" t="e">
        <f>SUM(H20:J20)</f>
        <v>#REF!</v>
      </c>
      <c r="L20" s="207" t="e">
        <f>H20+G20</f>
        <v>#REF!</v>
      </c>
      <c r="M20" s="207" t="e">
        <f>I20+G20</f>
        <v>#REF!</v>
      </c>
      <c r="N20" s="207" t="e">
        <f>J20+G20</f>
        <v>#REF!</v>
      </c>
      <c r="O20" s="208" t="e">
        <f>SUM(L20:N20)</f>
        <v>#REF!</v>
      </c>
      <c r="P20" s="249"/>
      <c r="Q20" s="392" t="e">
        <f>IF(B20="e",MAX(L20:N20),0)</f>
        <v>#REF!</v>
      </c>
      <c r="R20" s="226">
        <f>IF(B20="c",MAX(L20:N20),0)</f>
        <v>0</v>
      </c>
      <c r="S20" s="238">
        <f>IF(B20="f",MAX(L20:N20),0)</f>
        <v>0</v>
      </c>
      <c r="T20" s="210"/>
      <c r="U20" s="388" t="e">
        <f>IF(B20="e",O20,0)</f>
        <v>#REF!</v>
      </c>
      <c r="V20" s="235">
        <f>IF(B20="c",O20,0)</f>
        <v>0</v>
      </c>
      <c r="W20" s="245">
        <f>IF(B20="f",O20,0)</f>
        <v>0</v>
      </c>
    </row>
    <row r="21" spans="1:23" ht="14.25">
      <c r="A21" s="23" t="str">
        <f>IF(D21&lt;&gt;"",VLOOKUP(D21,'dati-oggi'!$A$2:$P$336,5,0),"")</f>
        <v>C</v>
      </c>
      <c r="B21" s="211" t="str">
        <f>Uno!D51</f>
        <v>FE</v>
      </c>
      <c r="C21" s="42" t="str">
        <f>Uno!C48</f>
        <v>15-Foonzi  (G.Di Giallorenzo)</v>
      </c>
      <c r="D21" s="42" t="str">
        <f>Uno!C51</f>
        <v>Feoli Anna Maria</v>
      </c>
      <c r="E21" s="42"/>
      <c r="F21" s="42"/>
      <c r="G21" s="42">
        <f>Uno!E51</f>
        <v>30</v>
      </c>
      <c r="H21" s="42" t="e">
        <f>Uno!#REF!</f>
        <v>#REF!</v>
      </c>
      <c r="I21" s="43" t="e">
        <f>Uno!#REF!</f>
        <v>#REF!</v>
      </c>
      <c r="J21" s="43" t="e">
        <f>Uno!#REF!</f>
        <v>#REF!</v>
      </c>
      <c r="K21" s="43" t="e">
        <f>SUM(H21:J21)</f>
        <v>#REF!</v>
      </c>
      <c r="L21" s="44" t="e">
        <f>H21+G21</f>
        <v>#REF!</v>
      </c>
      <c r="M21" s="44" t="e">
        <f>I21+G21</f>
        <v>#REF!</v>
      </c>
      <c r="N21" s="44" t="e">
        <f>J21+G21</f>
        <v>#REF!</v>
      </c>
      <c r="O21" s="67" t="e">
        <f>SUM(L21:N21)</f>
        <v>#REF!</v>
      </c>
      <c r="P21" s="46"/>
      <c r="Q21" s="391">
        <f>IF(B21="e",MAX(L21:N21),0)</f>
        <v>0</v>
      </c>
      <c r="R21" s="224">
        <f>IF(B21="c",MAX(L21:N21),0)</f>
        <v>0</v>
      </c>
      <c r="S21" s="236">
        <f>IF(B21="f",MAX(L21:N21),0)</f>
        <v>0</v>
      </c>
      <c r="T21" s="105"/>
      <c r="U21" s="389">
        <f>IF(B21="e",O21,0)</f>
        <v>0</v>
      </c>
      <c r="V21" s="233">
        <f>IF(B21="c",O21,0)</f>
        <v>0</v>
      </c>
      <c r="W21" s="243">
        <f>IF(B21="f",O21,0)</f>
        <v>0</v>
      </c>
    </row>
    <row r="22" spans="1:23" ht="15" thickBot="1">
      <c r="A22" s="23" t="str">
        <f>IF(D22&lt;&gt;"",VLOOKUP(D22,'dati-oggi'!$A$2:$P$336,5,0),"")</f>
        <v>a</v>
      </c>
      <c r="B22" s="212" t="str">
        <f>Uno!D52</f>
        <v>A</v>
      </c>
      <c r="C22" s="213" t="str">
        <f>Uno!C48</f>
        <v>15-Foonzi  (G.Di Giallorenzo)</v>
      </c>
      <c r="D22" s="213" t="str">
        <f>Uno!C52</f>
        <v>Lopalco Aldo</v>
      </c>
      <c r="E22" s="213"/>
      <c r="F22" s="213"/>
      <c r="G22" s="213">
        <f>Uno!E52</f>
        <v>0</v>
      </c>
      <c r="H22" s="213" t="e">
        <f>Uno!#REF!</f>
        <v>#REF!</v>
      </c>
      <c r="I22" s="214" t="e">
        <f>Uno!#REF!</f>
        <v>#REF!</v>
      </c>
      <c r="J22" s="214" t="e">
        <f>Uno!#REF!</f>
        <v>#REF!</v>
      </c>
      <c r="K22" s="214" t="e">
        <f>SUM(H22:J22)</f>
        <v>#REF!</v>
      </c>
      <c r="L22" s="215" t="e">
        <f>H22+G22</f>
        <v>#REF!</v>
      </c>
      <c r="M22" s="215" t="e">
        <f>I22+G22</f>
        <v>#REF!</v>
      </c>
      <c r="N22" s="215" t="e">
        <f>J22+G22</f>
        <v>#REF!</v>
      </c>
      <c r="O22" s="216" t="e">
        <f>SUM(L22:N22)</f>
        <v>#REF!</v>
      </c>
      <c r="P22" s="250" t="e">
        <f>SUM(O20:O22)</f>
        <v>#REF!</v>
      </c>
      <c r="Q22" s="393">
        <f>IF(B22="e",MAX(L22:N22),0)</f>
        <v>0</v>
      </c>
      <c r="R22" s="225">
        <f>IF(B22="c",MAX(L22:N22),0)</f>
        <v>0</v>
      </c>
      <c r="S22" s="237">
        <f>IF(B22="f",MAX(L22:N22),0)</f>
        <v>0</v>
      </c>
      <c r="T22" s="218"/>
      <c r="U22" s="390">
        <f>IF(B22="e",O22,0)</f>
        <v>0</v>
      </c>
      <c r="V22" s="234">
        <f>IF(B22="c",O22,0)</f>
        <v>0</v>
      </c>
      <c r="W22" s="244">
        <f>IF(B22="f",O22,0)</f>
        <v>0</v>
      </c>
    </row>
    <row r="23" spans="1:23" ht="15" thickBot="1">
      <c r="A23" s="23">
        <f>IF(D23&lt;&gt;"",VLOOKUP(D23,'dati-oggi'!$A$2:$P$259,5,0),"")</f>
      </c>
      <c r="B23" s="219" t="b">
        <f>IF(B20=B21,IF(B20=B22,IF(B20="e","attenzione","ok")))</f>
        <v>0</v>
      </c>
      <c r="C23" s="42"/>
      <c r="D23" s="42"/>
      <c r="E23" s="767" t="s">
        <v>27</v>
      </c>
      <c r="F23" s="767"/>
      <c r="G23" s="251">
        <v>6</v>
      </c>
      <c r="H23" s="43"/>
      <c r="I23" s="43"/>
      <c r="J23" s="43"/>
      <c r="K23" s="43"/>
      <c r="L23" s="247"/>
      <c r="M23" s="44"/>
      <c r="N23" s="247"/>
      <c r="O23" s="67"/>
      <c r="P23" s="46"/>
      <c r="Q23" s="391"/>
      <c r="R23" s="223"/>
      <c r="S23" s="236"/>
      <c r="U23" s="398"/>
      <c r="V23" s="232"/>
      <c r="W23" s="242"/>
    </row>
    <row r="24" spans="1:23" ht="14.25">
      <c r="A24" s="23" t="str">
        <f>IF(D24&lt;&gt;"",VLOOKUP(D24,'dati-oggi'!$A$2:$P$336,5,0),"")</f>
        <v>C</v>
      </c>
      <c r="B24" s="248" t="str">
        <f>Uno!D4</f>
        <v>D</v>
      </c>
      <c r="C24" s="204" t="str">
        <f>Uno!C2</f>
        <v>7-Idea Carni  (A.Sattanino )</v>
      </c>
      <c r="D24" s="204" t="str">
        <f>Uno!C4</f>
        <v>Nuccetelli Alessandro</v>
      </c>
      <c r="E24" s="204">
        <v>41648</v>
      </c>
      <c r="F24" s="204"/>
      <c r="G24" s="204">
        <f>Uno!E4</f>
        <v>15</v>
      </c>
      <c r="H24" s="204" t="e">
        <f>Uno!#REF!</f>
        <v>#REF!</v>
      </c>
      <c r="I24" s="205" t="e">
        <f>Uno!#REF!</f>
        <v>#REF!</v>
      </c>
      <c r="J24" s="205" t="e">
        <f>Uno!#REF!</f>
        <v>#REF!</v>
      </c>
      <c r="K24" s="205" t="e">
        <f>SUM(H24:J24)</f>
        <v>#REF!</v>
      </c>
      <c r="L24" s="207" t="e">
        <f>H24+G24</f>
        <v>#REF!</v>
      </c>
      <c r="M24" s="207" t="e">
        <f>I24+G24</f>
        <v>#REF!</v>
      </c>
      <c r="N24" s="207" t="e">
        <f>J24+G24</f>
        <v>#REF!</v>
      </c>
      <c r="O24" s="208" t="e">
        <f>SUM(L24:N24)</f>
        <v>#REF!</v>
      </c>
      <c r="P24" s="294"/>
      <c r="Q24" s="388">
        <f>IF(B24="e",MAX(L24:N24),0)</f>
        <v>0</v>
      </c>
      <c r="R24" s="226">
        <f>IF(B24="c",MAX(L24:N24),0)</f>
        <v>0</v>
      </c>
      <c r="S24" s="238">
        <f>IF(B24="f",MAX(L24:N24),0)</f>
        <v>0</v>
      </c>
      <c r="T24" s="210"/>
      <c r="U24" s="388">
        <f>IF(B24="e",O24,0)</f>
        <v>0</v>
      </c>
      <c r="V24" s="235">
        <f>IF(B24="c",O24,0)</f>
        <v>0</v>
      </c>
      <c r="W24" s="245">
        <f>IF(B24="f",O24,0)</f>
        <v>0</v>
      </c>
    </row>
    <row r="25" spans="1:23" ht="14.25">
      <c r="A25" s="23" t="str">
        <f>IF(D25&lt;&gt;"",VLOOKUP(D25,'dati-oggi'!$A$2:$P$336,5,0),"")</f>
        <v>B</v>
      </c>
      <c r="B25" s="211" t="str">
        <f>Uno!D5</f>
        <v>C</v>
      </c>
      <c r="C25" s="42" t="str">
        <f>Uno!C2</f>
        <v>7-Idea Carni  (A.Sattanino )</v>
      </c>
      <c r="D25" s="42" t="str">
        <f>Uno!C5</f>
        <v>Izzi Remo</v>
      </c>
      <c r="E25" s="42">
        <v>41648</v>
      </c>
      <c r="F25" s="42"/>
      <c r="G25" s="42">
        <f>Uno!E5</f>
        <v>10</v>
      </c>
      <c r="H25" s="42" t="e">
        <f>Uno!#REF!</f>
        <v>#REF!</v>
      </c>
      <c r="I25" s="43" t="e">
        <f>Uno!#REF!</f>
        <v>#REF!</v>
      </c>
      <c r="J25" s="43" t="e">
        <f>Uno!#REF!</f>
        <v>#REF!</v>
      </c>
      <c r="K25" s="43" t="e">
        <f>SUM(H25:J25)</f>
        <v>#REF!</v>
      </c>
      <c r="L25" s="44" t="e">
        <f>H25+G25</f>
        <v>#REF!</v>
      </c>
      <c r="M25" s="44" t="e">
        <f>I25+G25</f>
        <v>#REF!</v>
      </c>
      <c r="N25" s="44" t="e">
        <f>J25+G25</f>
        <v>#REF!</v>
      </c>
      <c r="O25" s="67" t="e">
        <f>SUM(L25:N25)</f>
        <v>#REF!</v>
      </c>
      <c r="P25" s="295"/>
      <c r="Q25" s="389">
        <f>IF(B25="e",MAX(L25:N25),0)</f>
        <v>0</v>
      </c>
      <c r="R25" s="224" t="e">
        <f>IF(B25="c",MAX(L25:N25),0)</f>
        <v>#REF!</v>
      </c>
      <c r="S25" s="236">
        <f>IF(B25="f",MAX(L25:N25),0)</f>
        <v>0</v>
      </c>
      <c r="T25" s="105"/>
      <c r="U25" s="389">
        <f>IF(B25="e",O25,0)</f>
        <v>0</v>
      </c>
      <c r="V25" s="233" t="e">
        <f>IF(B25="c",O25,0)</f>
        <v>#REF!</v>
      </c>
      <c r="W25" s="243">
        <f>IF(B25="f",O25,0)</f>
        <v>0</v>
      </c>
    </row>
    <row r="26" spans="1:23" ht="15" thickBot="1">
      <c r="A26" s="23" t="str">
        <f>IF(D26&lt;&gt;"",VLOOKUP(D26,'dati-oggi'!$A$2:$P$336,5,0),"")</f>
        <v>a</v>
      </c>
      <c r="B26" s="212" t="str">
        <f>Uno!D6</f>
        <v>A</v>
      </c>
      <c r="C26" s="213" t="str">
        <f>Uno!C2</f>
        <v>7-Idea Carni  (A.Sattanino )</v>
      </c>
      <c r="D26" s="213" t="str">
        <f>Uno!C6</f>
        <v>Timpano Romano</v>
      </c>
      <c r="E26" s="213">
        <v>41648</v>
      </c>
      <c r="F26" s="213"/>
      <c r="G26" s="213">
        <f>Uno!E6</f>
        <v>0</v>
      </c>
      <c r="H26" s="213" t="e">
        <f>Uno!#REF!</f>
        <v>#REF!</v>
      </c>
      <c r="I26" s="214" t="e">
        <f>Uno!#REF!</f>
        <v>#REF!</v>
      </c>
      <c r="J26" s="214" t="e">
        <f>Uno!#REF!</f>
        <v>#REF!</v>
      </c>
      <c r="K26" s="214" t="e">
        <f>SUM(H26:J26)</f>
        <v>#REF!</v>
      </c>
      <c r="L26" s="215" t="e">
        <f>H26+G26</f>
        <v>#REF!</v>
      </c>
      <c r="M26" s="215" t="e">
        <f>I26+G26</f>
        <v>#REF!</v>
      </c>
      <c r="N26" s="215" t="e">
        <f>J26+G26</f>
        <v>#REF!</v>
      </c>
      <c r="O26" s="216" t="e">
        <f>SUM(L26:N26)</f>
        <v>#REF!</v>
      </c>
      <c r="P26" s="369" t="e">
        <f>SUM(O24:O26)</f>
        <v>#REF!</v>
      </c>
      <c r="Q26" s="390">
        <f>IF(B26="e",MAX(L26:N26),0)</f>
        <v>0</v>
      </c>
      <c r="R26" s="225">
        <f>IF(B26="c",MAX(L26:N26),0)</f>
        <v>0</v>
      </c>
      <c r="S26" s="237">
        <f>IF(B26="f",MAX(L26:N26),0)</f>
        <v>0</v>
      </c>
      <c r="T26" s="218"/>
      <c r="U26" s="390">
        <f>IF(B26="e",O26,0)</f>
        <v>0</v>
      </c>
      <c r="V26" s="234">
        <f>IF(B26="c",O26,0)</f>
        <v>0</v>
      </c>
      <c r="W26" s="244">
        <f>IF(B26="f",O26,0)</f>
        <v>0</v>
      </c>
    </row>
    <row r="27" spans="1:23" ht="15" thickBot="1">
      <c r="A27" s="23">
        <f>IF(D27&lt;&gt;"",VLOOKUP(D27,'dati-oggi'!$A$2:$P$259,5,0),"")</f>
      </c>
      <c r="B27" s="219" t="b">
        <f>IF(B24=B25,IF(B24=B26,IF(B24="e","attenzione","ok")))</f>
        <v>0</v>
      </c>
      <c r="C27" s="42"/>
      <c r="D27" s="42"/>
      <c r="E27" s="767" t="s">
        <v>27</v>
      </c>
      <c r="F27" s="767"/>
      <c r="G27" s="251">
        <v>7</v>
      </c>
      <c r="H27" s="43"/>
      <c r="I27" s="43"/>
      <c r="J27" s="43"/>
      <c r="K27" s="51"/>
      <c r="L27" s="247"/>
      <c r="M27" s="44"/>
      <c r="N27" s="247"/>
      <c r="O27" s="67"/>
      <c r="P27" s="46"/>
      <c r="Q27" s="391"/>
      <c r="R27" s="223"/>
      <c r="S27" s="236"/>
      <c r="U27" s="398"/>
      <c r="V27" s="232"/>
      <c r="W27" s="242"/>
    </row>
    <row r="28" spans="1:23" ht="14.25">
      <c r="A28" s="23" t="str">
        <f>IF(D28&lt;&gt;"",VLOOKUP(D28,'dati-oggi'!$A$2:$P$336,5,0),"")</f>
        <v>a</v>
      </c>
      <c r="B28" s="248" t="str">
        <f>Uno!D78</f>
        <v>B</v>
      </c>
      <c r="C28" s="204" t="str">
        <f>Uno!C76</f>
        <v>3-BdB 3 (F.Figoni)</v>
      </c>
      <c r="D28" s="204" t="str">
        <f>Uno!C78</f>
        <v>Scarpignato Lorenzo</v>
      </c>
      <c r="E28" s="204"/>
      <c r="F28" s="204"/>
      <c r="G28" s="204">
        <f>Uno!E78</f>
        <v>5</v>
      </c>
      <c r="H28" s="204" t="e">
        <f>Uno!#REF!</f>
        <v>#REF!</v>
      </c>
      <c r="I28" s="205" t="e">
        <f>Uno!#REF!</f>
        <v>#REF!</v>
      </c>
      <c r="J28" s="205" t="e">
        <f>Uno!#REF!</f>
        <v>#REF!</v>
      </c>
      <c r="K28" s="205" t="e">
        <f>SUM(H28:J28)</f>
        <v>#REF!</v>
      </c>
      <c r="L28" s="207" t="e">
        <f>H28+G28</f>
        <v>#REF!</v>
      </c>
      <c r="M28" s="207" t="e">
        <f>I28+G28</f>
        <v>#REF!</v>
      </c>
      <c r="N28" s="207" t="e">
        <f>J28+G28</f>
        <v>#REF!</v>
      </c>
      <c r="O28" s="208" t="e">
        <f>SUM(L28:N28)</f>
        <v>#REF!</v>
      </c>
      <c r="P28" s="249"/>
      <c r="Q28" s="392">
        <f>IF(B28="e",MAX(L28:N28),0)</f>
        <v>0</v>
      </c>
      <c r="R28" s="226">
        <f>IF(B28="c",MAX(L28:N28),0)</f>
        <v>0</v>
      </c>
      <c r="S28" s="238">
        <f>IF(B28="f",MAX(L28:N28),0)</f>
        <v>0</v>
      </c>
      <c r="T28" s="210"/>
      <c r="U28" s="388">
        <f>IF(B28="e",O28,0)</f>
        <v>0</v>
      </c>
      <c r="V28" s="235">
        <f>IF(B28="c",O28,0)</f>
        <v>0</v>
      </c>
      <c r="W28" s="245">
        <f>IF(B28="f",O28,0)</f>
        <v>0</v>
      </c>
    </row>
    <row r="29" spans="1:23" ht="14.25">
      <c r="A29" s="23" t="str">
        <f>IF(D29&lt;&gt;"",VLOOKUP(D29,'dati-oggi'!$A$2:$P$336,5,0),"")</f>
        <v>E</v>
      </c>
      <c r="B29" s="211" t="str">
        <f>Uno!D79</f>
        <v>E</v>
      </c>
      <c r="C29" s="42" t="str">
        <f>Uno!C76</f>
        <v>3-BdB 3 (F.Figoni)</v>
      </c>
      <c r="D29" s="42" t="str">
        <f>Uno!C79</f>
        <v>Barontini Alvaro</v>
      </c>
      <c r="E29" s="42"/>
      <c r="F29" s="42"/>
      <c r="G29" s="42">
        <f>Uno!E79</f>
        <v>20</v>
      </c>
      <c r="H29" s="42" t="e">
        <f>Uno!#REF!</f>
        <v>#REF!</v>
      </c>
      <c r="I29" s="43" t="e">
        <f>Uno!#REF!</f>
        <v>#REF!</v>
      </c>
      <c r="J29" s="43" t="e">
        <f>Uno!#REF!</f>
        <v>#REF!</v>
      </c>
      <c r="K29" s="43" t="e">
        <f>SUM(H29:J29)</f>
        <v>#REF!</v>
      </c>
      <c r="L29" s="44" t="e">
        <f>H29+G29</f>
        <v>#REF!</v>
      </c>
      <c r="M29" s="44" t="e">
        <f>I29+G29</f>
        <v>#REF!</v>
      </c>
      <c r="N29" s="44" t="e">
        <f>J29+G29</f>
        <v>#REF!</v>
      </c>
      <c r="O29" s="67" t="e">
        <f>SUM(L29:N29)</f>
        <v>#REF!</v>
      </c>
      <c r="P29" s="46"/>
      <c r="Q29" s="391" t="e">
        <f>IF(B29="e",MAX(L29:N29),0)</f>
        <v>#REF!</v>
      </c>
      <c r="R29" s="224">
        <f>IF(B29="c",MAX(L29:N29),0)</f>
        <v>0</v>
      </c>
      <c r="S29" s="236">
        <f>IF(B29="f",MAX(L29:N29),0)</f>
        <v>0</v>
      </c>
      <c r="T29" s="105"/>
      <c r="U29" s="389" t="e">
        <f>IF(B29="e",O29,0)</f>
        <v>#REF!</v>
      </c>
      <c r="V29" s="233">
        <f>IF(B29="c",O29,0)</f>
        <v>0</v>
      </c>
      <c r="W29" s="243">
        <f>IF(B29="f",O29,0)</f>
        <v>0</v>
      </c>
    </row>
    <row r="30" spans="1:23" ht="15" thickBot="1">
      <c r="A30" s="23" t="str">
        <f>IF(D30&lt;&gt;"",VLOOKUP(D30,'dati-oggi'!$A$2:$P$336,5,0),"")</f>
        <v>C</v>
      </c>
      <c r="B30" s="212" t="str">
        <f>Uno!D80</f>
        <v>C</v>
      </c>
      <c r="C30" s="213" t="str">
        <f>Uno!C76</f>
        <v>3-BdB 3 (F.Figoni)</v>
      </c>
      <c r="D30" s="213" t="str">
        <f>Uno!C80</f>
        <v>Barontini Alessandro</v>
      </c>
      <c r="E30" s="213"/>
      <c r="F30" s="213"/>
      <c r="G30" s="213">
        <f>Uno!E80</f>
        <v>10</v>
      </c>
      <c r="H30" s="213" t="e">
        <f>Uno!#REF!</f>
        <v>#REF!</v>
      </c>
      <c r="I30" s="214" t="e">
        <f>Uno!#REF!</f>
        <v>#REF!</v>
      </c>
      <c r="J30" s="214" t="e">
        <f>Uno!#REF!</f>
        <v>#REF!</v>
      </c>
      <c r="K30" s="214" t="e">
        <f>SUM(H30:J30)</f>
        <v>#REF!</v>
      </c>
      <c r="L30" s="215" t="e">
        <f>H30+G30</f>
        <v>#REF!</v>
      </c>
      <c r="M30" s="215" t="e">
        <f>I30+G30</f>
        <v>#REF!</v>
      </c>
      <c r="N30" s="215" t="e">
        <f>J30+G30</f>
        <v>#REF!</v>
      </c>
      <c r="O30" s="216" t="e">
        <f>SUM(L30:N30)</f>
        <v>#REF!</v>
      </c>
      <c r="P30" s="250" t="e">
        <f>SUM(O28:O30)</f>
        <v>#REF!</v>
      </c>
      <c r="Q30" s="393">
        <f>IF(B30="e",MAX(L30:N30),0)</f>
        <v>0</v>
      </c>
      <c r="R30" s="225" t="e">
        <f>IF(B30="c",MAX(L30:N30),0)</f>
        <v>#REF!</v>
      </c>
      <c r="S30" s="237">
        <f>IF(B30="f",MAX(L30:N30),0)</f>
        <v>0</v>
      </c>
      <c r="T30" s="218"/>
      <c r="U30" s="390">
        <f>IF(B30="e",O30,0)</f>
        <v>0</v>
      </c>
      <c r="V30" s="234" t="e">
        <f>IF(B30="c",O30,0)</f>
        <v>#REF!</v>
      </c>
      <c r="W30" s="244">
        <f>IF(B30="f",O30,0)</f>
        <v>0</v>
      </c>
    </row>
    <row r="31" spans="1:23" ht="15" thickBot="1">
      <c r="A31" s="23">
        <f>IF(D31&lt;&gt;"",VLOOKUP(D31,'dati-oggi'!$A$2:$P$259,5,0),"")</f>
      </c>
      <c r="B31" s="219" t="b">
        <f>IF(B28=B29,IF(B28=B30,IF(B28="e","attenzione","ok")))</f>
        <v>0</v>
      </c>
      <c r="C31" s="42"/>
      <c r="D31" s="42"/>
      <c r="E31" s="767" t="s">
        <v>27</v>
      </c>
      <c r="F31" s="767"/>
      <c r="G31" s="251">
        <v>8</v>
      </c>
      <c r="H31" s="43"/>
      <c r="I31" s="43"/>
      <c r="J31" s="43"/>
      <c r="K31" s="43"/>
      <c r="L31" s="247"/>
      <c r="M31" s="44"/>
      <c r="N31" s="247"/>
      <c r="O31" s="67"/>
      <c r="P31" s="46"/>
      <c r="Q31" s="391"/>
      <c r="R31" s="223"/>
      <c r="S31" s="236"/>
      <c r="U31" s="398"/>
      <c r="V31" s="232"/>
      <c r="W31" s="242"/>
    </row>
    <row r="32" spans="1:23" ht="14.25">
      <c r="A32" s="23" t="str">
        <f>IF(D32&lt;&gt;"",VLOOKUP(D32,'dati-oggi'!$A$2:$P$336,5,0),"")</f>
        <v>E</v>
      </c>
      <c r="B32" s="248" t="str">
        <f>Uno!J78</f>
        <v>C</v>
      </c>
      <c r="C32" s="204" t="str">
        <f>Uno!I76</f>
        <v>8-RBA- Knights   (E.SingSon)</v>
      </c>
      <c r="D32" s="204" t="str">
        <f>Uno!I78</f>
        <v>Dancel Clarito</v>
      </c>
      <c r="E32" s="204">
        <v>41648</v>
      </c>
      <c r="F32" s="204"/>
      <c r="G32" s="204">
        <f>Uno!K78</f>
        <v>10</v>
      </c>
      <c r="H32" s="204" t="e">
        <f>Uno!#REF!</f>
        <v>#REF!</v>
      </c>
      <c r="I32" s="205" t="e">
        <f>Uno!#REF!</f>
        <v>#REF!</v>
      </c>
      <c r="J32" s="205" t="e">
        <f>Uno!#REF!</f>
        <v>#REF!</v>
      </c>
      <c r="K32" s="205" t="e">
        <f>SUM(H32:J32)</f>
        <v>#REF!</v>
      </c>
      <c r="L32" s="207" t="e">
        <f>H32+G32</f>
        <v>#REF!</v>
      </c>
      <c r="M32" s="207" t="e">
        <f>I32+G32</f>
        <v>#REF!</v>
      </c>
      <c r="N32" s="207" t="e">
        <f>J32+G32</f>
        <v>#REF!</v>
      </c>
      <c r="O32" s="208" t="e">
        <f>SUM(L32:N32)</f>
        <v>#REF!</v>
      </c>
      <c r="P32" s="294"/>
      <c r="Q32" s="388">
        <f>IF(B32="e",MAX(L32:N32),0)</f>
        <v>0</v>
      </c>
      <c r="R32" s="226" t="e">
        <f>IF(B32="c",MAX(L32:N32),0)</f>
        <v>#REF!</v>
      </c>
      <c r="S32" s="238">
        <f>IF(B32="f",MAX(L32:N32),0)</f>
        <v>0</v>
      </c>
      <c r="T32" s="210"/>
      <c r="U32" s="388">
        <f>IF(B32="e",O32,0)</f>
        <v>0</v>
      </c>
      <c r="V32" s="235" t="e">
        <f>IF(B32="c",O32,0)</f>
        <v>#REF!</v>
      </c>
      <c r="W32" s="245">
        <f>IF(B32="f",O32,0)</f>
        <v>0</v>
      </c>
    </row>
    <row r="33" spans="1:23" ht="14.25">
      <c r="A33" s="23" t="str">
        <f>IF(D33&lt;&gt;"",VLOOKUP(D33,'dati-oggi'!$A$2:$P$336,5,0),"")</f>
        <v>D</v>
      </c>
      <c r="B33" s="211" t="str">
        <f>Uno!J79</f>
        <v>E</v>
      </c>
      <c r="C33" s="42" t="str">
        <f>Uno!I76</f>
        <v>8-RBA- Knights   (E.SingSon)</v>
      </c>
      <c r="D33" s="42" t="str">
        <f>Uno!I79</f>
        <v>Singson Edison Villa</v>
      </c>
      <c r="E33" s="42">
        <v>41648</v>
      </c>
      <c r="F33" s="42"/>
      <c r="G33" s="42">
        <f>Uno!K79</f>
        <v>20</v>
      </c>
      <c r="H33" s="42" t="e">
        <f>Uno!#REF!</f>
        <v>#REF!</v>
      </c>
      <c r="I33" s="43" t="e">
        <f>Uno!#REF!</f>
        <v>#REF!</v>
      </c>
      <c r="J33" s="43" t="e">
        <f>Uno!#REF!</f>
        <v>#REF!</v>
      </c>
      <c r="K33" s="43" t="e">
        <f>SUM(H33:J33)</f>
        <v>#REF!</v>
      </c>
      <c r="L33" s="44" t="e">
        <f>H33+G33</f>
        <v>#REF!</v>
      </c>
      <c r="M33" s="44" t="e">
        <f>I33+G33</f>
        <v>#REF!</v>
      </c>
      <c r="N33" s="44" t="e">
        <f>J33+G33</f>
        <v>#REF!</v>
      </c>
      <c r="O33" s="67" t="e">
        <f>SUM(L33:N33)</f>
        <v>#REF!</v>
      </c>
      <c r="P33" s="295"/>
      <c r="Q33" s="389" t="e">
        <f>IF(B33="e",MAX(L33:N33),0)</f>
        <v>#REF!</v>
      </c>
      <c r="R33" s="224">
        <f>IF(B33="c",MAX(L33:N33),0)</f>
        <v>0</v>
      </c>
      <c r="S33" s="236">
        <f>IF(B33="f",MAX(L33:N33),0)</f>
        <v>0</v>
      </c>
      <c r="T33" s="105"/>
      <c r="U33" s="389" t="e">
        <f>IF(B33="e",O33,0)</f>
        <v>#REF!</v>
      </c>
      <c r="V33" s="233">
        <f>IF(B33="c",O33,0)</f>
        <v>0</v>
      </c>
      <c r="W33" s="243">
        <f>IF(B33="f",O33,0)</f>
        <v>0</v>
      </c>
    </row>
    <row r="34" spans="1:23" ht="15" thickBot="1">
      <c r="A34" s="23" t="str">
        <f>IF(D34&lt;&gt;"",VLOOKUP(D34,'dati-oggi'!$A$2:$P$336,5,0),"")</f>
        <v>E</v>
      </c>
      <c r="B34" s="212" t="str">
        <f>Uno!J80</f>
        <v>D</v>
      </c>
      <c r="C34" s="213" t="str">
        <f>Uno!I76</f>
        <v>8-RBA- Knights   (E.SingSon)</v>
      </c>
      <c r="D34" s="213" t="str">
        <f>Uno!I80</f>
        <v>Ramirez Daniel</v>
      </c>
      <c r="E34" s="213">
        <v>41648</v>
      </c>
      <c r="F34" s="213"/>
      <c r="G34" s="213">
        <f>Uno!K80</f>
        <v>15</v>
      </c>
      <c r="H34" s="213" t="e">
        <f>Uno!#REF!</f>
        <v>#REF!</v>
      </c>
      <c r="I34" s="214" t="e">
        <f>Uno!#REF!</f>
        <v>#REF!</v>
      </c>
      <c r="J34" s="214" t="e">
        <f>Uno!#REF!</f>
        <v>#REF!</v>
      </c>
      <c r="K34" s="214" t="e">
        <f>SUM(H34:J34)</f>
        <v>#REF!</v>
      </c>
      <c r="L34" s="215" t="e">
        <f>H34+G34</f>
        <v>#REF!</v>
      </c>
      <c r="M34" s="215" t="e">
        <f>I34+G34</f>
        <v>#REF!</v>
      </c>
      <c r="N34" s="215" t="e">
        <f>J34+G34</f>
        <v>#REF!</v>
      </c>
      <c r="O34" s="216" t="e">
        <f>SUM(L34:N34)</f>
        <v>#REF!</v>
      </c>
      <c r="P34" s="369" t="e">
        <f>SUM(O32:O34)</f>
        <v>#REF!</v>
      </c>
      <c r="Q34" s="390">
        <f>IF(B34="e",MAX(L34:N34),0)</f>
        <v>0</v>
      </c>
      <c r="R34" s="225">
        <f>IF(B34="c",MAX(L34:N34),0)</f>
        <v>0</v>
      </c>
      <c r="S34" s="237">
        <f>IF(B34="f",MAX(L34:N34),0)</f>
        <v>0</v>
      </c>
      <c r="T34" s="218"/>
      <c r="U34" s="390">
        <f>IF(B34="e",O34,0)</f>
        <v>0</v>
      </c>
      <c r="V34" s="234">
        <f>IF(B34="c",O34,0)</f>
        <v>0</v>
      </c>
      <c r="W34" s="244">
        <f>IF(B34="f",O34,0)</f>
        <v>0</v>
      </c>
    </row>
    <row r="35" spans="1:23" ht="15" thickBot="1">
      <c r="A35" s="23">
        <f>IF(D35&lt;&gt;"",VLOOKUP(D35,'dati-oggi'!$A$2:$P$259,5,0),"")</f>
      </c>
      <c r="B35" s="370" t="b">
        <f>IF(B32=B33,IF(B32=B34,IF(B32="e","attenzione","ok")))</f>
        <v>0</v>
      </c>
      <c r="C35" s="371"/>
      <c r="D35" s="371"/>
      <c r="E35" s="771" t="s">
        <v>27</v>
      </c>
      <c r="F35" s="771"/>
      <c r="G35" s="372">
        <v>9</v>
      </c>
      <c r="H35" s="373"/>
      <c r="I35" s="373"/>
      <c r="J35" s="373"/>
      <c r="K35" s="374"/>
      <c r="L35" s="375"/>
      <c r="M35" s="376"/>
      <c r="N35" s="375"/>
      <c r="O35" s="377"/>
      <c r="P35" s="378"/>
      <c r="Q35" s="388"/>
      <c r="R35" s="228"/>
      <c r="S35" s="238"/>
      <c r="T35" s="210"/>
      <c r="U35" s="388"/>
      <c r="V35" s="235"/>
      <c r="W35" s="245"/>
    </row>
    <row r="36" spans="1:23" ht="14.25">
      <c r="A36" s="23" t="str">
        <f>IF(D36&lt;&gt;"",VLOOKUP(D36,'dati-oggi'!$A$2:$P$336,5,0),"")</f>
        <v>B</v>
      </c>
      <c r="B36" s="211" t="str">
        <f>Uno!J41</f>
        <v>C</v>
      </c>
      <c r="C36" s="42" t="str">
        <f>Uno!I39</f>
        <v>4-Pink Panter (P.Derme)</v>
      </c>
      <c r="D36" s="42" t="str">
        <f>Uno!I41</f>
        <v>Derme Paolo</v>
      </c>
      <c r="E36" s="42"/>
      <c r="F36" s="42"/>
      <c r="G36" s="42">
        <f>Uno!K41</f>
        <v>10</v>
      </c>
      <c r="H36" s="42" t="e">
        <f>Uno!#REF!</f>
        <v>#REF!</v>
      </c>
      <c r="I36" s="43" t="e">
        <f>Uno!#REF!</f>
        <v>#REF!</v>
      </c>
      <c r="J36" s="43" t="e">
        <f>Uno!#REF!</f>
        <v>#REF!</v>
      </c>
      <c r="K36" s="43" t="e">
        <f>SUM(H36:J36)</f>
        <v>#REF!</v>
      </c>
      <c r="L36" s="44" t="e">
        <f>H36+G36</f>
        <v>#REF!</v>
      </c>
      <c r="M36" s="44" t="e">
        <f>I36+G36</f>
        <v>#REF!</v>
      </c>
      <c r="N36" s="44" t="e">
        <f>J36+G36</f>
        <v>#REF!</v>
      </c>
      <c r="O36" s="67" t="e">
        <f>SUM(L36:N36)</f>
        <v>#REF!</v>
      </c>
      <c r="P36" s="46"/>
      <c r="Q36" s="391">
        <f>IF(B36="e",MAX(L36:N36),0)</f>
        <v>0</v>
      </c>
      <c r="R36" s="224" t="e">
        <f>IF(B36="c",MAX(L36:N36),0)</f>
        <v>#REF!</v>
      </c>
      <c r="S36" s="236">
        <f>IF(B36="f",MAX(L36:N36),0)</f>
        <v>0</v>
      </c>
      <c r="T36" s="105"/>
      <c r="U36" s="389">
        <f>IF(B36="e",O36,0)</f>
        <v>0</v>
      </c>
      <c r="V36" s="233" t="e">
        <f>IF(B36="c",O36,0)</f>
        <v>#REF!</v>
      </c>
      <c r="W36" s="243">
        <f>IF(B36="f",O36,0)</f>
        <v>0</v>
      </c>
    </row>
    <row r="37" spans="1:23" ht="14.25">
      <c r="A37" s="23" t="str">
        <f>IF(D37&lt;&gt;"",VLOOKUP(D37,'dati-oggi'!$A$2:$P$336,5,0),"")</f>
        <v>C</v>
      </c>
      <c r="B37" s="211" t="str">
        <f>Uno!J42</f>
        <v>D</v>
      </c>
      <c r="C37" s="42" t="str">
        <f>Uno!I39</f>
        <v>4-Pink Panter (P.Derme)</v>
      </c>
      <c r="D37" s="42" t="str">
        <f>Uno!I42</f>
        <v>Costa Paolo</v>
      </c>
      <c r="E37" s="42"/>
      <c r="F37" s="42"/>
      <c r="G37" s="42">
        <f>Uno!K42</f>
        <v>15</v>
      </c>
      <c r="H37" s="42" t="e">
        <f>Uno!#REF!</f>
        <v>#REF!</v>
      </c>
      <c r="I37" s="43" t="e">
        <f>Uno!#REF!</f>
        <v>#REF!</v>
      </c>
      <c r="J37" s="43" t="e">
        <f>Uno!#REF!</f>
        <v>#REF!</v>
      </c>
      <c r="K37" s="43" t="e">
        <f>SUM(H37:J37)</f>
        <v>#REF!</v>
      </c>
      <c r="L37" s="44" t="e">
        <f>H37+G37</f>
        <v>#REF!</v>
      </c>
      <c r="M37" s="44" t="e">
        <f>I37+G37</f>
        <v>#REF!</v>
      </c>
      <c r="N37" s="44" t="e">
        <f>J37+G37</f>
        <v>#REF!</v>
      </c>
      <c r="O37" s="67" t="e">
        <f>SUM(L37:N37)</f>
        <v>#REF!</v>
      </c>
      <c r="P37" s="46"/>
      <c r="Q37" s="391">
        <f>IF(B37="e",MAX(L37:N37),0)</f>
        <v>0</v>
      </c>
      <c r="R37" s="224">
        <f>IF(B37="c",MAX(L37:N37),0)</f>
        <v>0</v>
      </c>
      <c r="S37" s="236">
        <f>IF(B37="f",MAX(L37:N37),0)</f>
        <v>0</v>
      </c>
      <c r="T37" s="105"/>
      <c r="U37" s="389">
        <f>IF(B37="e",O37,0)</f>
        <v>0</v>
      </c>
      <c r="V37" s="233">
        <f>IF(B37="c",O37,0)</f>
        <v>0</v>
      </c>
      <c r="W37" s="243">
        <f>IF(B37="f",O37,0)</f>
        <v>0</v>
      </c>
    </row>
    <row r="38" spans="1:23" ht="15" thickBot="1">
      <c r="A38" s="23" t="str">
        <f>IF(D38&lt;&gt;"",VLOOKUP(D38,'dati-oggi'!$A$2:$P$336,5,0),"")</f>
        <v>D</v>
      </c>
      <c r="B38" s="212" t="str">
        <f>Uno!J43</f>
        <v>FE</v>
      </c>
      <c r="C38" s="213" t="str">
        <f>Uno!I39</f>
        <v>4-Pink Panter (P.Derme)</v>
      </c>
      <c r="D38" s="213" t="str">
        <f>Uno!I43</f>
        <v>Farulla Laura</v>
      </c>
      <c r="E38" s="213"/>
      <c r="F38" s="213"/>
      <c r="G38" s="213">
        <f>Uno!K43</f>
        <v>30</v>
      </c>
      <c r="H38" s="213" t="e">
        <f>Uno!#REF!</f>
        <v>#REF!</v>
      </c>
      <c r="I38" s="214" t="e">
        <f>Uno!#REF!</f>
        <v>#REF!</v>
      </c>
      <c r="J38" s="214" t="e">
        <f>Uno!#REF!</f>
        <v>#REF!</v>
      </c>
      <c r="K38" s="214" t="e">
        <f>SUM(H38:J38)</f>
        <v>#REF!</v>
      </c>
      <c r="L38" s="215" t="e">
        <f>H38+G38</f>
        <v>#REF!</v>
      </c>
      <c r="M38" s="215" t="e">
        <f>I38+G38</f>
        <v>#REF!</v>
      </c>
      <c r="N38" s="215" t="e">
        <f>J38+G38</f>
        <v>#REF!</v>
      </c>
      <c r="O38" s="216" t="e">
        <f>SUM(L38:N38)</f>
        <v>#REF!</v>
      </c>
      <c r="P38" s="250" t="e">
        <f>SUM(O36:O38)</f>
        <v>#REF!</v>
      </c>
      <c r="Q38" s="393">
        <f>IF(B38="e",MAX(L38:N38),0)</f>
        <v>0</v>
      </c>
      <c r="R38" s="225">
        <f>IF(B38="c",MAX(L38:N38),0)</f>
        <v>0</v>
      </c>
      <c r="S38" s="237">
        <f>IF(B38="f",MAX(L38:N38),0)</f>
        <v>0</v>
      </c>
      <c r="T38" s="218"/>
      <c r="U38" s="390">
        <f>IF(B38="e",O38,0)</f>
        <v>0</v>
      </c>
      <c r="V38" s="234">
        <f>IF(B38="c",O38,0)</f>
        <v>0</v>
      </c>
      <c r="W38" s="244">
        <f>IF(B38="f",O38,0)</f>
        <v>0</v>
      </c>
    </row>
    <row r="39" spans="1:23" s="74" customFormat="1" ht="15.75" customHeight="1" thickBot="1">
      <c r="A39" s="23">
        <f>IF(D39&lt;&gt;"",VLOOKUP(D39,'dati-oggi'!$A$2:$P$259,5,0),"")</f>
      </c>
      <c r="B39" s="219" t="b">
        <f>IF(B36=B37,IF(B36=B38,IF(B36="e","attenzione","ok")))</f>
        <v>0</v>
      </c>
      <c r="C39" s="353"/>
      <c r="D39" s="353"/>
      <c r="E39" s="767" t="s">
        <v>27</v>
      </c>
      <c r="F39" s="767"/>
      <c r="G39" s="251">
        <v>10</v>
      </c>
      <c r="H39" s="353"/>
      <c r="I39" s="353"/>
      <c r="J39" s="353"/>
      <c r="K39" s="353"/>
      <c r="L39" s="353"/>
      <c r="M39" s="353"/>
      <c r="N39" s="353"/>
      <c r="O39" s="353"/>
      <c r="P39" s="46"/>
      <c r="Q39" s="391"/>
      <c r="R39" s="223"/>
      <c r="S39" s="236"/>
      <c r="U39" s="398"/>
      <c r="V39" s="232"/>
      <c r="W39" s="242"/>
    </row>
    <row r="40" spans="1:23" ht="14.25">
      <c r="A40" s="23" t="str">
        <f>IF(D40&lt;&gt;"",VLOOKUP(D40,'dati-oggi'!$A$2:$P$336,5,0),"")</f>
        <v>C</v>
      </c>
      <c r="B40" s="248" t="str">
        <f>Uno!D22</f>
        <v>C</v>
      </c>
      <c r="C40" s="204" t="str">
        <f>Uno!C20</f>
        <v>5-Caimans (G.Guarino)</v>
      </c>
      <c r="D40" s="204" t="str">
        <f>Uno!C22</f>
        <v>Leggeri Evaristo</v>
      </c>
      <c r="E40" s="204">
        <v>41648</v>
      </c>
      <c r="F40" s="204"/>
      <c r="G40" s="204">
        <f>Uno!E22</f>
        <v>10</v>
      </c>
      <c r="H40" s="204" t="e">
        <f>Uno!#REF!</f>
        <v>#REF!</v>
      </c>
      <c r="I40" s="205" t="e">
        <f>Uno!#REF!</f>
        <v>#REF!</v>
      </c>
      <c r="J40" s="205" t="e">
        <f>Uno!#REF!</f>
        <v>#REF!</v>
      </c>
      <c r="K40" s="205" t="e">
        <f>SUM(H40:J40)</f>
        <v>#REF!</v>
      </c>
      <c r="L40" s="207" t="e">
        <f>H40+G40</f>
        <v>#REF!</v>
      </c>
      <c r="M40" s="207" t="e">
        <f>I40+G40</f>
        <v>#REF!</v>
      </c>
      <c r="N40" s="207" t="e">
        <f>J40+G40</f>
        <v>#REF!</v>
      </c>
      <c r="O40" s="208" t="e">
        <f>SUM(L40:N40)</f>
        <v>#REF!</v>
      </c>
      <c r="P40" s="249"/>
      <c r="Q40" s="392">
        <f>IF(B40="e",MAX(L40:N40),0)</f>
        <v>0</v>
      </c>
      <c r="R40" s="226" t="e">
        <f>IF(B40="c",MAX(L40:N40),0)</f>
        <v>#REF!</v>
      </c>
      <c r="S40" s="238">
        <f>IF(B40="f",MAX(L40:N40),0)</f>
        <v>0</v>
      </c>
      <c r="T40" s="210"/>
      <c r="U40" s="388">
        <f>IF(B40="e",O40,0)</f>
        <v>0</v>
      </c>
      <c r="V40" s="235" t="e">
        <f>IF(B40="c",O40,0)</f>
        <v>#REF!</v>
      </c>
      <c r="W40" s="245">
        <f>IF(B40="f",O40,0)</f>
        <v>0</v>
      </c>
    </row>
    <row r="41" spans="1:23" ht="14.25">
      <c r="A41" s="23" t="str">
        <f>IF(D41&lt;&gt;"",VLOOKUP(D41,'dati-oggi'!$A$2:$P$336,5,0),"")</f>
        <v>D</v>
      </c>
      <c r="B41" s="211" t="str">
        <f>Uno!D23</f>
        <v>E</v>
      </c>
      <c r="C41" s="42" t="str">
        <f>Uno!C20</f>
        <v>5-Caimans (G.Guarino)</v>
      </c>
      <c r="D41" s="42" t="str">
        <f>Uno!C23</f>
        <v>Di clementi Paolo</v>
      </c>
      <c r="E41" s="42">
        <v>41648</v>
      </c>
      <c r="F41" s="42"/>
      <c r="G41" s="42">
        <f>Uno!E23</f>
        <v>20</v>
      </c>
      <c r="H41" s="42" t="e">
        <f>Uno!#REF!</f>
        <v>#REF!</v>
      </c>
      <c r="I41" s="43" t="e">
        <f>Uno!#REF!</f>
        <v>#REF!</v>
      </c>
      <c r="J41" s="43" t="e">
        <f>Uno!#REF!</f>
        <v>#REF!</v>
      </c>
      <c r="K41" s="43" t="e">
        <f>SUM(H41:J41)</f>
        <v>#REF!</v>
      </c>
      <c r="L41" s="44" t="e">
        <f>H41+G41</f>
        <v>#REF!</v>
      </c>
      <c r="M41" s="44" t="e">
        <f>I41+G41</f>
        <v>#REF!</v>
      </c>
      <c r="N41" s="44" t="e">
        <f>J41+G41</f>
        <v>#REF!</v>
      </c>
      <c r="O41" s="67" t="e">
        <f>SUM(L41:N41)</f>
        <v>#REF!</v>
      </c>
      <c r="P41" s="46"/>
      <c r="Q41" s="391" t="e">
        <f>IF(B41="e",MAX(L41:N41),0)</f>
        <v>#REF!</v>
      </c>
      <c r="R41" s="224">
        <f>IF(B41="c",MAX(L41:N41),0)</f>
        <v>0</v>
      </c>
      <c r="S41" s="236">
        <f>IF(B41="f",MAX(L41:N41),0)</f>
        <v>0</v>
      </c>
      <c r="T41" s="105"/>
      <c r="U41" s="389" t="e">
        <f>IF(B41="e",O41,0)</f>
        <v>#REF!</v>
      </c>
      <c r="V41" s="233">
        <f>IF(B41="c",O41,0)</f>
        <v>0</v>
      </c>
      <c r="W41" s="243">
        <f>IF(B41="f",O41,0)</f>
        <v>0</v>
      </c>
    </row>
    <row r="42" spans="1:23" ht="15" thickBot="1">
      <c r="A42" s="23" t="str">
        <f>IF(D42&lt;&gt;"",VLOOKUP(D42,'dati-oggi'!$A$2:$P$336,5,0),"")</f>
        <v>B</v>
      </c>
      <c r="B42" s="212" t="str">
        <f>Uno!D24</f>
        <v>C</v>
      </c>
      <c r="C42" s="213" t="str">
        <f>Uno!C20</f>
        <v>5-Caimans (G.Guarino)</v>
      </c>
      <c r="D42" s="213" t="str">
        <f>Uno!C24</f>
        <v>Badolati Ernesto</v>
      </c>
      <c r="E42" s="213">
        <v>41648</v>
      </c>
      <c r="F42" s="213"/>
      <c r="G42" s="213">
        <f>Uno!E24</f>
        <v>10</v>
      </c>
      <c r="H42" s="213" t="e">
        <f>Uno!#REF!</f>
        <v>#REF!</v>
      </c>
      <c r="I42" s="214" t="e">
        <f>Uno!#REF!</f>
        <v>#REF!</v>
      </c>
      <c r="J42" s="214" t="e">
        <f>Uno!#REF!</f>
        <v>#REF!</v>
      </c>
      <c r="K42" s="214" t="e">
        <f>SUM(H42:J42)</f>
        <v>#REF!</v>
      </c>
      <c r="L42" s="215" t="e">
        <f>H42+G42</f>
        <v>#REF!</v>
      </c>
      <c r="M42" s="215" t="e">
        <f>I42+G42</f>
        <v>#REF!</v>
      </c>
      <c r="N42" s="215" t="e">
        <f>J42+G42</f>
        <v>#REF!</v>
      </c>
      <c r="O42" s="216" t="e">
        <f>SUM(L42:N42)</f>
        <v>#REF!</v>
      </c>
      <c r="P42" s="250" t="e">
        <f>SUM(O40:O42)</f>
        <v>#REF!</v>
      </c>
      <c r="Q42" s="393">
        <f>IF(B42="e",MAX(L42:N42),0)</f>
        <v>0</v>
      </c>
      <c r="R42" s="225" t="e">
        <f>IF(B42="c",MAX(L42:N42),0)</f>
        <v>#REF!</v>
      </c>
      <c r="S42" s="237">
        <f>IF(B42="f",MAX(L42:N42),0)</f>
        <v>0</v>
      </c>
      <c r="T42" s="218"/>
      <c r="U42" s="390">
        <f>IF(B42="e",O42,0)</f>
        <v>0</v>
      </c>
      <c r="V42" s="234" t="e">
        <f>IF(B42="c",O42,0)</f>
        <v>#REF!</v>
      </c>
      <c r="W42" s="244">
        <f>IF(B42="f",O42,0)</f>
        <v>0</v>
      </c>
    </row>
    <row r="43" spans="1:23" ht="15" thickBot="1">
      <c r="A43" s="23">
        <f>IF(D43&lt;&gt;"",VLOOKUP(D43,'dati-oggi'!$A$2:$P$259,5,0),"")</f>
      </c>
      <c r="B43" s="219" t="b">
        <f>IF(B40=B41,IF(B40=B42,IF(B40="e","attenzione","ok")))</f>
        <v>0</v>
      </c>
      <c r="C43" s="42"/>
      <c r="D43" s="42"/>
      <c r="E43" s="767" t="s">
        <v>27</v>
      </c>
      <c r="F43" s="767"/>
      <c r="G43" s="251">
        <v>11</v>
      </c>
      <c r="H43" s="43"/>
      <c r="I43" s="43"/>
      <c r="J43" s="43"/>
      <c r="K43" s="51"/>
      <c r="L43" s="247"/>
      <c r="M43" s="44"/>
      <c r="N43" s="247"/>
      <c r="O43" s="67"/>
      <c r="P43" s="201"/>
      <c r="Q43" s="391"/>
      <c r="R43" s="223"/>
      <c r="S43" s="236"/>
      <c r="U43" s="398"/>
      <c r="V43" s="232"/>
      <c r="W43" s="242"/>
    </row>
    <row r="44" spans="1:23" ht="14.25">
      <c r="A44" s="23" t="str">
        <f>IF(D44&lt;&gt;"",VLOOKUP(D44,'dati-oggi'!$A$2:$P$336,5,0),"")</f>
        <v>D</v>
      </c>
      <c r="B44" s="248" t="str">
        <f>Uno!J13</f>
        <v>E</v>
      </c>
      <c r="C44" s="204" t="str">
        <f>Uno!I11</f>
        <v>23-Virtual-Mente (D. De Angelis)</v>
      </c>
      <c r="D44" s="204" t="str">
        <f>Uno!I13</f>
        <v>De Angelis Dario</v>
      </c>
      <c r="E44" s="204"/>
      <c r="F44" s="204"/>
      <c r="G44" s="204">
        <f>Uno!K13</f>
        <v>20</v>
      </c>
      <c r="H44" s="204" t="e">
        <f>Uno!#REF!</f>
        <v>#REF!</v>
      </c>
      <c r="I44" s="205" t="e">
        <f>Uno!#REF!</f>
        <v>#REF!</v>
      </c>
      <c r="J44" s="205" t="e">
        <f>Uno!#REF!</f>
        <v>#REF!</v>
      </c>
      <c r="K44" s="205" t="e">
        <f>SUM(H44:J44)</f>
        <v>#REF!</v>
      </c>
      <c r="L44" s="207" t="e">
        <f>H44+G44</f>
        <v>#REF!</v>
      </c>
      <c r="M44" s="207" t="e">
        <f>I44+G44</f>
        <v>#REF!</v>
      </c>
      <c r="N44" s="207" t="e">
        <f>J44+G44</f>
        <v>#REF!</v>
      </c>
      <c r="O44" s="208" t="e">
        <f>SUM(L44:N44)</f>
        <v>#REF!</v>
      </c>
      <c r="P44" s="210"/>
      <c r="Q44" s="388" t="e">
        <f>IF(B44="e",MAX(L44:N44),0)</f>
        <v>#REF!</v>
      </c>
      <c r="R44" s="229">
        <f>IF(B44="c",MAX(L44:N44),0)</f>
        <v>0</v>
      </c>
      <c r="S44" s="239">
        <f>IF(B44="f",MAX(L44:N44),0)</f>
        <v>0</v>
      </c>
      <c r="T44" s="210"/>
      <c r="U44" s="388" t="e">
        <f>IF(B44="e",O44,0)</f>
        <v>#REF!</v>
      </c>
      <c r="V44" s="235">
        <f>IF(B44="c",O44,0)</f>
        <v>0</v>
      </c>
      <c r="W44" s="245">
        <f>IF(B44="f",O44,0)</f>
        <v>0</v>
      </c>
    </row>
    <row r="45" spans="1:23" ht="14.25">
      <c r="A45" s="23" t="str">
        <f>IF(D45&lt;&gt;"",VLOOKUP(D45,'dati-oggi'!$A$2:$P$336,5,0),"")</f>
        <v>C</v>
      </c>
      <c r="B45" s="211" t="str">
        <f>Uno!J14</f>
        <v>D</v>
      </c>
      <c r="C45" s="42" t="str">
        <f>Uno!I11</f>
        <v>23-Virtual-Mente (D. De Angelis)</v>
      </c>
      <c r="D45" s="42" t="str">
        <f>Uno!I14</f>
        <v>Bartoloni Max</v>
      </c>
      <c r="E45" s="42"/>
      <c r="F45" s="42"/>
      <c r="G45" s="42">
        <f>Uno!K14</f>
        <v>15</v>
      </c>
      <c r="H45" s="42" t="e">
        <f>Uno!#REF!</f>
        <v>#REF!</v>
      </c>
      <c r="I45" s="43" t="e">
        <f>Uno!#REF!</f>
        <v>#REF!</v>
      </c>
      <c r="J45" s="43" t="e">
        <f>Uno!#REF!</f>
        <v>#REF!</v>
      </c>
      <c r="K45" s="43" t="e">
        <f>SUM(H45:J45)</f>
        <v>#REF!</v>
      </c>
      <c r="L45" s="44" t="e">
        <f>H45+G45</f>
        <v>#REF!</v>
      </c>
      <c r="M45" s="44" t="e">
        <f>I45+G45</f>
        <v>#REF!</v>
      </c>
      <c r="N45" s="44" t="e">
        <f>J45+G45</f>
        <v>#REF!</v>
      </c>
      <c r="O45" s="67" t="e">
        <f>SUM(L45:N45)</f>
        <v>#REF!</v>
      </c>
      <c r="P45" s="105"/>
      <c r="Q45" s="389">
        <f>IF(B45="e",MAX(L45:N45),0)</f>
        <v>0</v>
      </c>
      <c r="R45" s="230">
        <f>IF(B45="c",MAX(L45:N45),0)</f>
        <v>0</v>
      </c>
      <c r="S45" s="240">
        <f>IF(B45="f",MAX(L45:N45),0)</f>
        <v>0</v>
      </c>
      <c r="T45" s="105"/>
      <c r="U45" s="389">
        <f>IF(B45="e",O45,0)</f>
        <v>0</v>
      </c>
      <c r="V45" s="233">
        <f>IF(B45="c",O45,0)</f>
        <v>0</v>
      </c>
      <c r="W45" s="243">
        <f>IF(B45="f",O45,0)</f>
        <v>0</v>
      </c>
    </row>
    <row r="46" spans="1:23" ht="15" thickBot="1">
      <c r="A46" s="23" t="str">
        <f>IF(D46&lt;&gt;"",VLOOKUP(D46,'dati-oggi'!$A$2:$P$336,5,0),"")</f>
        <v>E</v>
      </c>
      <c r="B46" s="212" t="str">
        <f>Uno!J15</f>
        <v>E</v>
      </c>
      <c r="C46" s="213" t="str">
        <f>Uno!I11</f>
        <v>23-Virtual-Mente (D. De Angelis)</v>
      </c>
      <c r="D46" s="213" t="str">
        <f>Uno!I15</f>
        <v>Indino Gianni</v>
      </c>
      <c r="E46" s="213"/>
      <c r="F46" s="213"/>
      <c r="G46" s="213">
        <f>Uno!K15</f>
        <v>20</v>
      </c>
      <c r="H46" s="213" t="e">
        <f>Uno!#REF!</f>
        <v>#REF!</v>
      </c>
      <c r="I46" s="214" t="e">
        <f>Uno!#REF!</f>
        <v>#REF!</v>
      </c>
      <c r="J46" s="214" t="e">
        <f>Uno!#REF!</f>
        <v>#REF!</v>
      </c>
      <c r="K46" s="214" t="e">
        <f>SUM(H46:J46)</f>
        <v>#REF!</v>
      </c>
      <c r="L46" s="215" t="e">
        <f>H46+G46</f>
        <v>#REF!</v>
      </c>
      <c r="M46" s="215" t="e">
        <f>I46+G46</f>
        <v>#REF!</v>
      </c>
      <c r="N46" s="215" t="e">
        <f>J46+G46</f>
        <v>#REF!</v>
      </c>
      <c r="O46" s="216" t="e">
        <f>SUM(L46:N46)</f>
        <v>#REF!</v>
      </c>
      <c r="P46" s="217" t="e">
        <f>SUM(O44:O46)</f>
        <v>#REF!</v>
      </c>
      <c r="Q46" s="390" t="e">
        <f>IF(B46="e",MAX(L46:N46),0)</f>
        <v>#REF!</v>
      </c>
      <c r="R46" s="231">
        <f>IF(B46="c",MAX(L46:N46),0)</f>
        <v>0</v>
      </c>
      <c r="S46" s="241">
        <f>IF(B46="f",MAX(L46:N46),0)</f>
        <v>0</v>
      </c>
      <c r="T46" s="218"/>
      <c r="U46" s="390" t="e">
        <f>IF(B46="e",O46,0)</f>
        <v>#REF!</v>
      </c>
      <c r="V46" s="234">
        <f>IF(B46="c",O46,0)</f>
        <v>0</v>
      </c>
      <c r="W46" s="244">
        <f>IF(B46="f",O46,0)</f>
        <v>0</v>
      </c>
    </row>
    <row r="47" spans="1:23" ht="15" thickBot="1">
      <c r="A47" s="23">
        <f>IF(D47&lt;&gt;"",VLOOKUP(D47,'dati-oggi'!$A$2:$P$259,5,0),"")</f>
      </c>
      <c r="B47" s="370" t="b">
        <f>IF(B44=B45,IF(B44=B46,IF(B44="e","attenzione","ok")))</f>
        <v>0</v>
      </c>
      <c r="C47" s="371"/>
      <c r="D47" s="371"/>
      <c r="E47" s="771" t="s">
        <v>27</v>
      </c>
      <c r="F47" s="771"/>
      <c r="G47" s="372">
        <v>12</v>
      </c>
      <c r="H47" s="373"/>
      <c r="I47" s="373"/>
      <c r="J47" s="373"/>
      <c r="K47" s="373"/>
      <c r="L47" s="375"/>
      <c r="M47" s="376"/>
      <c r="N47" s="375"/>
      <c r="O47" s="377"/>
      <c r="P47" s="379"/>
      <c r="Q47" s="394"/>
      <c r="R47" s="354"/>
      <c r="S47" s="355"/>
      <c r="T47" s="210"/>
      <c r="U47" s="394"/>
      <c r="V47" s="354"/>
      <c r="W47" s="356"/>
    </row>
    <row r="48" spans="1:23" ht="14.25">
      <c r="A48" s="23" t="str">
        <f>IF(D48&lt;&gt;"",VLOOKUP(D48,'dati-oggi'!$A$2:$P$336,5,0),"")</f>
        <v>B</v>
      </c>
      <c r="B48" s="248" t="str">
        <f>Uno!D41</f>
        <v>FD</v>
      </c>
      <c r="C48" s="204" t="str">
        <f>Uno!C39</f>
        <v>14-Die Hard (P.Tipaldi)</v>
      </c>
      <c r="D48" s="204" t="str">
        <f>Uno!C41</f>
        <v>Tipaldi Piera</v>
      </c>
      <c r="E48" s="204">
        <v>41648</v>
      </c>
      <c r="F48" s="204"/>
      <c r="G48" s="204">
        <f>Uno!E41</f>
        <v>25</v>
      </c>
      <c r="H48" s="204" t="e">
        <f>Uno!#REF!</f>
        <v>#REF!</v>
      </c>
      <c r="I48" s="205" t="e">
        <f>Uno!#REF!</f>
        <v>#REF!</v>
      </c>
      <c r="J48" s="205" t="e">
        <f>Uno!#REF!</f>
        <v>#REF!</v>
      </c>
      <c r="K48" s="205" t="e">
        <f>SUM(H48:J48)</f>
        <v>#REF!</v>
      </c>
      <c r="L48" s="207" t="e">
        <f>H48+G48</f>
        <v>#REF!</v>
      </c>
      <c r="M48" s="207" t="e">
        <f>I48+G48</f>
        <v>#REF!</v>
      </c>
      <c r="N48" s="207" t="e">
        <f>J48+G48</f>
        <v>#REF!</v>
      </c>
      <c r="O48" s="208" t="e">
        <f>SUM(L48:N48)</f>
        <v>#REF!</v>
      </c>
      <c r="P48" s="294"/>
      <c r="Q48" s="389">
        <f>IF(B48="e",MAX(L48:N48),0)</f>
        <v>0</v>
      </c>
      <c r="R48" s="230">
        <f>IF(B48="c",MAX(L48:N48),0)</f>
        <v>0</v>
      </c>
      <c r="S48" s="240">
        <f>IF(B48="f",MAX(L48:N48),0)</f>
        <v>0</v>
      </c>
      <c r="T48" s="105"/>
      <c r="U48" s="389">
        <f>IF(B48="e",O48,0)</f>
        <v>0</v>
      </c>
      <c r="V48" s="233">
        <f>IF(B48="c",O48,0)</f>
        <v>0</v>
      </c>
      <c r="W48" s="243">
        <f>IF(B48="f",O48,0)</f>
        <v>0</v>
      </c>
    </row>
    <row r="49" spans="1:23" ht="14.25">
      <c r="A49" s="23" t="str">
        <f>IF(D49&lt;&gt;"",VLOOKUP(D49,'dati-oggi'!$A$2:$P$336,5,0),"")</f>
        <v>D</v>
      </c>
      <c r="B49" s="211" t="str">
        <f>Uno!D42</f>
        <v>FE</v>
      </c>
      <c r="C49" s="42" t="str">
        <f>Uno!C39</f>
        <v>14-Die Hard (P.Tipaldi)</v>
      </c>
      <c r="D49" s="42" t="str">
        <f>Uno!C42</f>
        <v>Leone Paola</v>
      </c>
      <c r="E49" s="42">
        <v>41649</v>
      </c>
      <c r="F49" s="42"/>
      <c r="G49" s="42">
        <f>Uno!E42</f>
        <v>30</v>
      </c>
      <c r="H49" s="42" t="e">
        <f>Uno!#REF!</f>
        <v>#REF!</v>
      </c>
      <c r="I49" s="43" t="e">
        <f>Uno!#REF!</f>
        <v>#REF!</v>
      </c>
      <c r="J49" s="43" t="e">
        <f>Uno!#REF!</f>
        <v>#REF!</v>
      </c>
      <c r="K49" s="43" t="e">
        <f>SUM(H49:J49)</f>
        <v>#REF!</v>
      </c>
      <c r="L49" s="44" t="e">
        <f>H49+G49</f>
        <v>#REF!</v>
      </c>
      <c r="M49" s="44" t="e">
        <f>I49+G49</f>
        <v>#REF!</v>
      </c>
      <c r="N49" s="44" t="e">
        <f>J49+G49</f>
        <v>#REF!</v>
      </c>
      <c r="O49" s="67" t="e">
        <f>SUM(L49:N49)</f>
        <v>#REF!</v>
      </c>
      <c r="P49" s="295"/>
      <c r="Q49" s="389">
        <f>IF(B49="e",MAX(L49:N49),0)</f>
        <v>0</v>
      </c>
      <c r="R49" s="230">
        <f>IF(B49="c",MAX(L49:N49),0)</f>
        <v>0</v>
      </c>
      <c r="S49" s="240">
        <f>IF(B49="f",MAX(L49:N49),0)</f>
        <v>0</v>
      </c>
      <c r="T49" s="105"/>
      <c r="U49" s="389">
        <f>IF(B49="e",O49,0)</f>
        <v>0</v>
      </c>
      <c r="V49" s="233">
        <f>IF(B49="c",O49,0)</f>
        <v>0</v>
      </c>
      <c r="W49" s="243">
        <f>IF(B49="f",O49,0)</f>
        <v>0</v>
      </c>
    </row>
    <row r="50" spans="1:23" ht="15" thickBot="1">
      <c r="A50" s="23" t="e">
        <f>IF(D50&lt;&gt;"",VLOOKUP(D50,'dati-oggi'!$A$2:$P$336,5,0),"")</f>
        <v>#N/A</v>
      </c>
      <c r="B50" s="212" t="b">
        <f>Uno!D43</f>
        <v>0</v>
      </c>
      <c r="C50" s="213" t="str">
        <f>Uno!C39</f>
        <v>14-Die Hard (P.Tipaldi)</v>
      </c>
      <c r="D50" s="213">
        <f>Uno!C43</f>
        <v>0</v>
      </c>
      <c r="E50" s="213">
        <v>41650</v>
      </c>
      <c r="F50" s="213"/>
      <c r="G50" s="213" t="b">
        <f>Uno!E43</f>
        <v>0</v>
      </c>
      <c r="H50" s="213" t="e">
        <f>Uno!#REF!</f>
        <v>#REF!</v>
      </c>
      <c r="I50" s="214" t="e">
        <f>Uno!#REF!</f>
        <v>#REF!</v>
      </c>
      <c r="J50" s="214" t="e">
        <f>Uno!#REF!</f>
        <v>#REF!</v>
      </c>
      <c r="K50" s="214" t="e">
        <f>SUM(H50:J50)</f>
        <v>#REF!</v>
      </c>
      <c r="L50" s="215" t="e">
        <f>H50+G50</f>
        <v>#REF!</v>
      </c>
      <c r="M50" s="215" t="e">
        <f>I50+G50</f>
        <v>#REF!</v>
      </c>
      <c r="N50" s="215" t="e">
        <f>J50+G50</f>
        <v>#REF!</v>
      </c>
      <c r="O50" s="216" t="e">
        <f>SUM(L50:N50)</f>
        <v>#REF!</v>
      </c>
      <c r="P50" s="369" t="e">
        <f>SUM(O48:O50)</f>
        <v>#REF!</v>
      </c>
      <c r="Q50" s="390">
        <f>IF(B50="e",MAX(L50:N50),0)</f>
        <v>0</v>
      </c>
      <c r="R50" s="231">
        <f>IF(B50="c",MAX(L50:N50),0)</f>
        <v>0</v>
      </c>
      <c r="S50" s="241">
        <f>IF(B50="f",MAX(L50:N50),0)</f>
        <v>0</v>
      </c>
      <c r="T50" s="218"/>
      <c r="U50" s="390">
        <f>IF(B50="e",O50,0)</f>
        <v>0</v>
      </c>
      <c r="V50" s="234">
        <f>IF(B50="c",O50,0)</f>
        <v>0</v>
      </c>
      <c r="W50" s="244">
        <f>IF(B50="f",O50,0)</f>
        <v>0</v>
      </c>
    </row>
    <row r="51" spans="1:23" ht="15" thickBot="1">
      <c r="A51" s="23">
        <f>IF(D51&lt;&gt;"",VLOOKUP(D51,'dati-oggi'!$A$2:$P$259,5,0),"")</f>
      </c>
      <c r="B51" s="219" t="b">
        <f>IF(B48=B49,IF(B48=B50,IF(B48="e","attenzione","ok")))</f>
        <v>0</v>
      </c>
      <c r="C51" s="42"/>
      <c r="D51" s="42"/>
      <c r="E51" s="767" t="s">
        <v>27</v>
      </c>
      <c r="F51" s="767"/>
      <c r="G51" s="251">
        <v>13</v>
      </c>
      <c r="H51" s="43"/>
      <c r="I51" s="43"/>
      <c r="J51" s="43"/>
      <c r="K51" s="43"/>
      <c r="L51" s="247"/>
      <c r="M51" s="44"/>
      <c r="N51" s="247"/>
      <c r="O51" s="67"/>
      <c r="P51" s="202"/>
      <c r="Q51" s="395"/>
      <c r="R51" s="255"/>
      <c r="S51" s="256"/>
      <c r="T51" s="105"/>
      <c r="U51" s="395"/>
      <c r="V51" s="255"/>
      <c r="W51" s="256"/>
    </row>
    <row r="52" spans="1:23" ht="14.25">
      <c r="A52" s="23" t="str">
        <f>IF(D52&lt;&gt;"",VLOOKUP(D52,'dati-oggi'!$A$2:$P$336,5,0),"")</f>
        <v>C</v>
      </c>
      <c r="B52" s="248" t="str">
        <f>Uno!J22</f>
        <v>C</v>
      </c>
      <c r="C52" s="204" t="str">
        <f>Uno!I20</f>
        <v>16-THE BOWLEVARDS  (M.Urzia)</v>
      </c>
      <c r="D52" s="204" t="str">
        <f>Uno!I22</f>
        <v>Urzia Massimo</v>
      </c>
      <c r="E52" s="204">
        <v>41648</v>
      </c>
      <c r="F52" s="204"/>
      <c r="G52" s="204">
        <f>Uno!K22</f>
        <v>10</v>
      </c>
      <c r="H52" s="204" t="e">
        <f>Uno!#REF!</f>
        <v>#REF!</v>
      </c>
      <c r="I52" s="205" t="e">
        <f>Uno!#REF!</f>
        <v>#REF!</v>
      </c>
      <c r="J52" s="205" t="e">
        <f>Uno!#REF!</f>
        <v>#REF!</v>
      </c>
      <c r="K52" s="205" t="e">
        <f>SUM(H52:J52)</f>
        <v>#REF!</v>
      </c>
      <c r="L52" s="207" t="e">
        <f>H52+G52</f>
        <v>#REF!</v>
      </c>
      <c r="M52" s="207" t="e">
        <f>I52+G52</f>
        <v>#REF!</v>
      </c>
      <c r="N52" s="207" t="e">
        <f>J52+G52</f>
        <v>#REF!</v>
      </c>
      <c r="O52" s="208" t="e">
        <f>SUM(L52:N52)</f>
        <v>#REF!</v>
      </c>
      <c r="P52" s="210"/>
      <c r="Q52" s="392">
        <f>IF(B52="e",MAX(L52:N52),0)</f>
        <v>0</v>
      </c>
      <c r="R52" s="229" t="e">
        <f>IF(B52="c",MAX(L52:N52),0)</f>
        <v>#REF!</v>
      </c>
      <c r="S52" s="239">
        <f>IF(B52="f",MAX(L52:N52),0)</f>
        <v>0</v>
      </c>
      <c r="T52" s="210"/>
      <c r="U52" s="388">
        <f>IF(B52="e",O52,0)</f>
        <v>0</v>
      </c>
      <c r="V52" s="235" t="e">
        <f>IF(B52="c",O52,0)</f>
        <v>#REF!</v>
      </c>
      <c r="W52" s="245">
        <f>IF(B52="f",O52,0)</f>
        <v>0</v>
      </c>
    </row>
    <row r="53" spans="1:23" ht="14.25">
      <c r="A53" s="23" t="str">
        <f>IF(D53&lt;&gt;"",VLOOKUP(D53,'dati-oggi'!$A$2:$P$336,5,0),"")</f>
        <v>a</v>
      </c>
      <c r="B53" s="211" t="str">
        <f>Uno!J23</f>
        <v>B</v>
      </c>
      <c r="C53" s="42" t="str">
        <f>Uno!I20</f>
        <v>16-THE BOWLEVARDS  (M.Urzia)</v>
      </c>
      <c r="D53" s="42" t="str">
        <f>Uno!I23</f>
        <v>Pantano Roberto</v>
      </c>
      <c r="E53" s="42">
        <v>41649</v>
      </c>
      <c r="F53" s="42"/>
      <c r="G53" s="42">
        <f>Uno!K23</f>
        <v>5</v>
      </c>
      <c r="H53" s="42" t="e">
        <f>Uno!#REF!</f>
        <v>#REF!</v>
      </c>
      <c r="I53" s="43" t="e">
        <f>Uno!#REF!</f>
        <v>#REF!</v>
      </c>
      <c r="J53" s="43" t="e">
        <f>Uno!#REF!</f>
        <v>#REF!</v>
      </c>
      <c r="K53" s="43" t="e">
        <f>SUM(H53:J53)</f>
        <v>#REF!</v>
      </c>
      <c r="L53" s="44" t="e">
        <f>H53+G53</f>
        <v>#REF!</v>
      </c>
      <c r="M53" s="44" t="e">
        <f>I53+G53</f>
        <v>#REF!</v>
      </c>
      <c r="N53" s="44" t="e">
        <f>J53+G53</f>
        <v>#REF!</v>
      </c>
      <c r="O53" s="67" t="e">
        <f>SUM(L53:N53)</f>
        <v>#REF!</v>
      </c>
      <c r="P53" s="105"/>
      <c r="Q53" s="391">
        <f>IF(B53="e",MAX(L53:N53),0)</f>
        <v>0</v>
      </c>
      <c r="R53" s="230">
        <f>IF(B53="c",MAX(L53:N53),0)</f>
        <v>0</v>
      </c>
      <c r="S53" s="240">
        <f>IF(B53="f",MAX(L53:N53),0)</f>
        <v>0</v>
      </c>
      <c r="T53" s="105"/>
      <c r="U53" s="389">
        <f>IF(B53="e",O53,0)</f>
        <v>0</v>
      </c>
      <c r="V53" s="233">
        <f>IF(B53="c",O53,0)</f>
        <v>0</v>
      </c>
      <c r="W53" s="243">
        <f>IF(B53="f",O53,0)</f>
        <v>0</v>
      </c>
    </row>
    <row r="54" spans="1:23" ht="15" thickBot="1">
      <c r="A54" s="23" t="str">
        <f>IF(D54&lt;&gt;"",VLOOKUP(D54,'dati-oggi'!$A$2:$P$336,5,0),"")</f>
        <v>C</v>
      </c>
      <c r="B54" s="212" t="str">
        <f>Uno!J24</f>
        <v>B</v>
      </c>
      <c r="C54" s="213" t="str">
        <f>Uno!I20</f>
        <v>16-THE BOWLEVARDS  (M.Urzia)</v>
      </c>
      <c r="D54" s="213" t="str">
        <f>Uno!I24</f>
        <v>Cecchinelli Giacomo</v>
      </c>
      <c r="E54" s="213">
        <v>41650</v>
      </c>
      <c r="F54" s="213"/>
      <c r="G54" s="213">
        <f>Uno!K24</f>
        <v>5</v>
      </c>
      <c r="H54" s="213" t="e">
        <f>Uno!#REF!</f>
        <v>#REF!</v>
      </c>
      <c r="I54" s="214" t="e">
        <f>Uno!#REF!</f>
        <v>#REF!</v>
      </c>
      <c r="J54" s="214" t="e">
        <f>Uno!#REF!</f>
        <v>#REF!</v>
      </c>
      <c r="K54" s="214" t="e">
        <f>SUM(H54:J54)</f>
        <v>#REF!</v>
      </c>
      <c r="L54" s="215" t="e">
        <f>H54+G54</f>
        <v>#REF!</v>
      </c>
      <c r="M54" s="215" t="e">
        <f>I54+G54</f>
        <v>#REF!</v>
      </c>
      <c r="N54" s="215" t="e">
        <f>J54+G54</f>
        <v>#REF!</v>
      </c>
      <c r="O54" s="216" t="e">
        <f>SUM(L54:N54)</f>
        <v>#REF!</v>
      </c>
      <c r="P54" s="217" t="e">
        <f>SUM(O52:O54)</f>
        <v>#REF!</v>
      </c>
      <c r="Q54" s="393">
        <f>IF(B54="e",MAX(L54:N54),0)</f>
        <v>0</v>
      </c>
      <c r="R54" s="231">
        <f>IF(B54="c",MAX(L54:N54),0)</f>
        <v>0</v>
      </c>
      <c r="S54" s="241">
        <f>IF(B54="f",MAX(L54:N54),0)</f>
        <v>0</v>
      </c>
      <c r="T54" s="218"/>
      <c r="U54" s="390">
        <f>IF(B54="e",O54,0)</f>
        <v>0</v>
      </c>
      <c r="V54" s="234">
        <f>IF(B54="c",O54,0)</f>
        <v>0</v>
      </c>
      <c r="W54" s="244">
        <f>IF(B54="f",O54,0)</f>
        <v>0</v>
      </c>
    </row>
    <row r="55" spans="1:23" ht="15" thickBot="1">
      <c r="A55" s="23">
        <f>IF(D55&lt;&gt;"",VLOOKUP(D55,'dati-oggi'!$A$2:$P$259,5,0),"")</f>
      </c>
      <c r="B55" s="219" t="b">
        <f>IF(B52=B53,IF(B52=B54,IF(B52="e","attenzione","ok")))</f>
        <v>0</v>
      </c>
      <c r="C55" s="42"/>
      <c r="D55" s="42"/>
      <c r="E55" s="767" t="s">
        <v>27</v>
      </c>
      <c r="F55" s="767"/>
      <c r="G55" s="251">
        <v>14</v>
      </c>
      <c r="H55" s="43"/>
      <c r="I55" s="43"/>
      <c r="J55" s="43"/>
      <c r="K55" s="43"/>
      <c r="L55" s="247"/>
      <c r="M55" s="44"/>
      <c r="N55" s="247"/>
      <c r="O55" s="67"/>
      <c r="P55" s="202"/>
      <c r="Q55" s="395"/>
      <c r="R55" s="255"/>
      <c r="S55" s="256"/>
      <c r="T55" s="105"/>
      <c r="U55" s="395"/>
      <c r="V55" s="255"/>
      <c r="W55" s="256"/>
    </row>
    <row r="56" spans="1:23" ht="14.25">
      <c r="A56" s="23" t="str">
        <f>IF(D56&lt;&gt;"",VLOOKUP(D56,'dati-oggi'!$A$2:$P$336,5,0),"")</f>
        <v>B</v>
      </c>
      <c r="B56" s="248" t="str">
        <f>Uno!J31</f>
        <v>B</v>
      </c>
      <c r="C56" s="204" t="str">
        <f>Uno!I29</f>
        <v>6-I Ladroni  (G.Pezzali)</v>
      </c>
      <c r="D56" s="204" t="str">
        <f>Uno!I31</f>
        <v>Pezzali Gianluca</v>
      </c>
      <c r="E56" s="204">
        <v>41648</v>
      </c>
      <c r="F56" s="204"/>
      <c r="G56" s="204">
        <f>Uno!K31</f>
        <v>5</v>
      </c>
      <c r="H56" s="204" t="e">
        <f>Uno!#REF!</f>
        <v>#REF!</v>
      </c>
      <c r="I56" s="205" t="e">
        <f>Uno!#REF!</f>
        <v>#REF!</v>
      </c>
      <c r="J56" s="205" t="e">
        <f>Uno!#REF!</f>
        <v>#REF!</v>
      </c>
      <c r="K56" s="205" t="e">
        <f>SUM(H56:J56)</f>
        <v>#REF!</v>
      </c>
      <c r="L56" s="207" t="e">
        <f>H56+G56</f>
        <v>#REF!</v>
      </c>
      <c r="M56" s="207" t="e">
        <f>I56+G56</f>
        <v>#REF!</v>
      </c>
      <c r="N56" s="207" t="e">
        <f>J56+G56</f>
        <v>#REF!</v>
      </c>
      <c r="O56" s="208" t="e">
        <f>SUM(L56:N56)</f>
        <v>#REF!</v>
      </c>
      <c r="P56" s="210"/>
      <c r="Q56" s="392">
        <f>IF(B56="e",MAX(L56:N56),0)</f>
        <v>0</v>
      </c>
      <c r="R56" s="229">
        <f>IF(B56="c",MAX(L56:N56),0)</f>
        <v>0</v>
      </c>
      <c r="S56" s="239">
        <f>IF(B56="f",MAX(L56:N56),0)</f>
        <v>0</v>
      </c>
      <c r="T56" s="210"/>
      <c r="U56" s="388">
        <f>IF(B56="e",O56,0)</f>
        <v>0</v>
      </c>
      <c r="V56" s="235">
        <f>IF(B56="c",O56,0)</f>
        <v>0</v>
      </c>
      <c r="W56" s="245">
        <f>IF(B56="f",O56,0)</f>
        <v>0</v>
      </c>
    </row>
    <row r="57" spans="1:23" ht="14.25">
      <c r="A57" s="23" t="str">
        <f>IF(D57&lt;&gt;"",VLOOKUP(D57,'dati-oggi'!$A$2:$P$336,5,0),"")</f>
        <v>C</v>
      </c>
      <c r="B57" s="211" t="str">
        <f>Uno!J32</f>
        <v>C</v>
      </c>
      <c r="C57" s="42" t="str">
        <f>Uno!I29</f>
        <v>6-I Ladroni  (G.Pezzali)</v>
      </c>
      <c r="D57" s="42" t="str">
        <f>Uno!I32</f>
        <v>Fiumara Stefano</v>
      </c>
      <c r="E57" s="42">
        <v>41649</v>
      </c>
      <c r="F57" s="42"/>
      <c r="G57" s="42">
        <f>Uno!K32</f>
        <v>10</v>
      </c>
      <c r="H57" s="42" t="e">
        <f>Uno!#REF!</f>
        <v>#REF!</v>
      </c>
      <c r="I57" s="43" t="e">
        <f>Uno!#REF!</f>
        <v>#REF!</v>
      </c>
      <c r="J57" s="43" t="e">
        <f>Uno!#REF!</f>
        <v>#REF!</v>
      </c>
      <c r="K57" s="43" t="e">
        <f>SUM(H57:J57)</f>
        <v>#REF!</v>
      </c>
      <c r="L57" s="44" t="e">
        <f>H57+G57</f>
        <v>#REF!</v>
      </c>
      <c r="M57" s="44" t="e">
        <f>I57+G57</f>
        <v>#REF!</v>
      </c>
      <c r="N57" s="44" t="e">
        <f>J57+G57</f>
        <v>#REF!</v>
      </c>
      <c r="O57" s="67" t="e">
        <f>SUM(L57:N57)</f>
        <v>#REF!</v>
      </c>
      <c r="P57" s="105"/>
      <c r="Q57" s="391">
        <f>IF(B57="e",MAX(L57:N57),0)</f>
        <v>0</v>
      </c>
      <c r="R57" s="230" t="e">
        <f>IF(B57="c",MAX(L57:N57),0)</f>
        <v>#REF!</v>
      </c>
      <c r="S57" s="240">
        <f>IF(B57="f",MAX(L57:N57),0)</f>
        <v>0</v>
      </c>
      <c r="T57" s="105"/>
      <c r="U57" s="389">
        <f>IF(B57="e",O57,0)</f>
        <v>0</v>
      </c>
      <c r="V57" s="233" t="e">
        <f>IF(B57="c",O57,0)</f>
        <v>#REF!</v>
      </c>
      <c r="W57" s="243">
        <f>IF(B57="f",O57,0)</f>
        <v>0</v>
      </c>
    </row>
    <row r="58" spans="1:23" ht="15" thickBot="1">
      <c r="A58" s="23" t="str">
        <f>IF(D58&lt;&gt;"",VLOOKUP(D58,'dati-oggi'!$A$2:$P$336,5,0),"")</f>
        <v>D</v>
      </c>
      <c r="B58" s="212" t="str">
        <f>Uno!J33</f>
        <v>E</v>
      </c>
      <c r="C58" s="213" t="str">
        <f>Uno!I29</f>
        <v>6-I Ladroni  (G.Pezzali)</v>
      </c>
      <c r="D58" s="213" t="str">
        <f>Uno!I33</f>
        <v>Falasca Alessio</v>
      </c>
      <c r="E58" s="213">
        <v>41650</v>
      </c>
      <c r="F58" s="213"/>
      <c r="G58" s="213">
        <f>Uno!K33</f>
        <v>20</v>
      </c>
      <c r="H58" s="213" t="e">
        <f>Uno!#REF!</f>
        <v>#REF!</v>
      </c>
      <c r="I58" s="214" t="e">
        <f>Uno!#REF!</f>
        <v>#REF!</v>
      </c>
      <c r="J58" s="214" t="e">
        <f>Uno!#REF!</f>
        <v>#REF!</v>
      </c>
      <c r="K58" s="214" t="e">
        <f>SUM(H58:J58)</f>
        <v>#REF!</v>
      </c>
      <c r="L58" s="215" t="e">
        <f>H58+G58</f>
        <v>#REF!</v>
      </c>
      <c r="M58" s="215" t="e">
        <f>I58+G58</f>
        <v>#REF!</v>
      </c>
      <c r="N58" s="215" t="e">
        <f>J58+G58</f>
        <v>#REF!</v>
      </c>
      <c r="O58" s="216" t="e">
        <f>SUM(L58:N58)</f>
        <v>#REF!</v>
      </c>
      <c r="P58" s="217" t="e">
        <f>SUM(O56:O58)</f>
        <v>#REF!</v>
      </c>
      <c r="Q58" s="393" t="e">
        <f>IF(B58="e",MAX(L58:N58),0)</f>
        <v>#REF!</v>
      </c>
      <c r="R58" s="231">
        <f>IF(B58="c",MAX(L58:N58),0)</f>
        <v>0</v>
      </c>
      <c r="S58" s="241">
        <f>IF(B58="f",MAX(L58:N58),0)</f>
        <v>0</v>
      </c>
      <c r="T58" s="218"/>
      <c r="U58" s="390" t="e">
        <f>IF(B58="e",O58,0)</f>
        <v>#REF!</v>
      </c>
      <c r="V58" s="234">
        <f>IF(B58="c",O58,0)</f>
        <v>0</v>
      </c>
      <c r="W58" s="244">
        <f>IF(B58="f",O58,0)</f>
        <v>0</v>
      </c>
    </row>
    <row r="59" spans="1:23" ht="15" thickBot="1">
      <c r="A59" s="23">
        <f>IF(D59&lt;&gt;"",VLOOKUP(D59,'dati-oggi'!$A$2:$P$259,5,0),"")</f>
      </c>
      <c r="B59" s="357" t="b">
        <f>IF(B56=B57,IF(B56=B58,IF(B56="e","attenzione","ok")))</f>
        <v>0</v>
      </c>
      <c r="C59" s="213"/>
      <c r="D59" s="213"/>
      <c r="E59" s="769" t="s">
        <v>27</v>
      </c>
      <c r="F59" s="769"/>
      <c r="G59" s="358">
        <v>15</v>
      </c>
      <c r="H59" s="214"/>
      <c r="I59" s="214"/>
      <c r="J59" s="214"/>
      <c r="K59" s="359"/>
      <c r="L59" s="360"/>
      <c r="M59" s="215"/>
      <c r="N59" s="360"/>
      <c r="O59" s="216"/>
      <c r="P59" s="218"/>
      <c r="Q59" s="393"/>
      <c r="R59" s="231"/>
      <c r="S59" s="241"/>
      <c r="T59" s="218"/>
      <c r="U59" s="390"/>
      <c r="V59" s="234"/>
      <c r="W59" s="244"/>
    </row>
    <row r="60" spans="1:23" ht="14.25">
      <c r="A60" s="23" t="str">
        <f>IF(D60&lt;&gt;"",VLOOKUP(D60,'dati-oggi'!$A$2:$P$336,5,0),"")</f>
        <v>B</v>
      </c>
      <c r="B60" s="211" t="str">
        <f>Uno!J98</f>
        <v>FB</v>
      </c>
      <c r="C60" s="42" t="str">
        <f>Uno!I95</f>
        <v>Misto </v>
      </c>
      <c r="D60" s="42" t="str">
        <f>Uno!I98</f>
        <v>Natoza Elena</v>
      </c>
      <c r="E60" s="42"/>
      <c r="F60" s="42"/>
      <c r="G60" s="42">
        <f>Uno!K98</f>
        <v>15</v>
      </c>
      <c r="H60" s="42" t="e">
        <f>Uno!#REF!</f>
        <v>#REF!</v>
      </c>
      <c r="I60" s="43" t="e">
        <f>Uno!#REF!</f>
        <v>#REF!</v>
      </c>
      <c r="J60" s="43" t="e">
        <f>Uno!#REF!</f>
        <v>#REF!</v>
      </c>
      <c r="K60" s="43" t="e">
        <f>SUM(H60:J60)</f>
        <v>#REF!</v>
      </c>
      <c r="L60" s="44" t="e">
        <f>H60+G60</f>
        <v>#REF!</v>
      </c>
      <c r="M60" s="44" t="e">
        <f>I60+G60</f>
        <v>#REF!</v>
      </c>
      <c r="N60" s="44" t="e">
        <f>J60+G60</f>
        <v>#REF!</v>
      </c>
      <c r="O60" s="67" t="e">
        <f>SUM(L60:N60)</f>
        <v>#REF!</v>
      </c>
      <c r="P60" s="105"/>
      <c r="Q60" s="391">
        <f aca="true" t="shared" si="0" ref="Q60:Q78">IF(B60="e",MAX(L60:N60),0)</f>
        <v>0</v>
      </c>
      <c r="R60" s="230">
        <f aca="true" t="shared" si="1" ref="R60:R78">IF(B60="c",MAX(L60:N60),0)</f>
        <v>0</v>
      </c>
      <c r="S60" s="240">
        <f aca="true" t="shared" si="2" ref="S60:S78">IF(B60="f",MAX(L60:N60),0)</f>
        <v>0</v>
      </c>
      <c r="T60" s="105"/>
      <c r="U60" s="389">
        <f aca="true" t="shared" si="3" ref="U60:U78">IF(B60="e",O60,0)</f>
        <v>0</v>
      </c>
      <c r="V60" s="233">
        <f aca="true" t="shared" si="4" ref="V60:V78">IF(B60="c",O60,0)</f>
        <v>0</v>
      </c>
      <c r="W60" s="240">
        <f aca="true" t="shared" si="5" ref="W60:W78">IF(B60="f",O60,0)</f>
        <v>0</v>
      </c>
    </row>
    <row r="61" spans="1:23" ht="14.25">
      <c r="A61" s="23" t="str">
        <f>IF(D61&lt;&gt;"",VLOOKUP(D61,'dati-oggi'!$A$2:$P$336,5,0),"")</f>
        <v>B</v>
      </c>
      <c r="B61" s="211" t="str">
        <f>Uno!J99</f>
        <v>FB</v>
      </c>
      <c r="C61" s="42" t="str">
        <f>Uno!I95</f>
        <v>Misto </v>
      </c>
      <c r="D61" s="42" t="str">
        <f>Uno!I99</f>
        <v>Carta Stefania</v>
      </c>
      <c r="E61" s="42"/>
      <c r="F61" s="42"/>
      <c r="G61" s="42">
        <f>Uno!K99</f>
        <v>15</v>
      </c>
      <c r="H61" s="42" t="e">
        <f>Uno!#REF!</f>
        <v>#REF!</v>
      </c>
      <c r="I61" s="43" t="e">
        <f>Uno!#REF!</f>
        <v>#REF!</v>
      </c>
      <c r="J61" s="43" t="e">
        <f>Uno!#REF!</f>
        <v>#REF!</v>
      </c>
      <c r="K61" s="43" t="e">
        <f>SUM(H61:J61)</f>
        <v>#REF!</v>
      </c>
      <c r="L61" s="44" t="e">
        <f>H61+G61</f>
        <v>#REF!</v>
      </c>
      <c r="M61" s="44" t="e">
        <f>I61+G61</f>
        <v>#REF!</v>
      </c>
      <c r="N61" s="44" t="e">
        <f>J61+G61</f>
        <v>#REF!</v>
      </c>
      <c r="O61" s="67" t="e">
        <f>SUM(L61:N61)</f>
        <v>#REF!</v>
      </c>
      <c r="P61" s="105"/>
      <c r="Q61" s="391">
        <f t="shared" si="0"/>
        <v>0</v>
      </c>
      <c r="R61" s="230">
        <f t="shared" si="1"/>
        <v>0</v>
      </c>
      <c r="S61" s="240">
        <f t="shared" si="2"/>
        <v>0</v>
      </c>
      <c r="T61" s="105"/>
      <c r="U61" s="389">
        <f t="shared" si="3"/>
        <v>0</v>
      </c>
      <c r="V61" s="233">
        <f t="shared" si="4"/>
        <v>0</v>
      </c>
      <c r="W61" s="240">
        <f t="shared" si="5"/>
        <v>0</v>
      </c>
    </row>
    <row r="62" spans="1:23" ht="15" thickBot="1">
      <c r="A62" s="23" t="e">
        <f>IF(D62&lt;&gt;"",VLOOKUP(D62,'dati-oggi'!$A$2:$P$336,5,0),"")</f>
        <v>#N/A</v>
      </c>
      <c r="B62" s="212">
        <f>Uno!J100</f>
        <v>0</v>
      </c>
      <c r="C62" s="213" t="str">
        <f>Uno!I95</f>
        <v>Misto </v>
      </c>
      <c r="D62" s="213" t="str">
        <f>Uno!I100</f>
        <v>18.00</v>
      </c>
      <c r="E62" s="213"/>
      <c r="F62" s="213"/>
      <c r="G62" s="213">
        <f>Uno!K100</f>
        <v>0</v>
      </c>
      <c r="H62" s="213" t="e">
        <f>Uno!#REF!</f>
        <v>#REF!</v>
      </c>
      <c r="I62" s="214" t="e">
        <f>Uno!#REF!</f>
        <v>#REF!</v>
      </c>
      <c r="J62" s="214" t="e">
        <f>Uno!#REF!</f>
        <v>#REF!</v>
      </c>
      <c r="K62" s="214" t="e">
        <f>SUM(H62:J62)</f>
        <v>#REF!</v>
      </c>
      <c r="L62" s="215" t="e">
        <f>H62+G62</f>
        <v>#REF!</v>
      </c>
      <c r="M62" s="215" t="e">
        <f>I62+G62</f>
        <v>#REF!</v>
      </c>
      <c r="N62" s="215" t="e">
        <f>J62+G62</f>
        <v>#REF!</v>
      </c>
      <c r="O62" s="216" t="e">
        <f>SUM(L62:N62)</f>
        <v>#REF!</v>
      </c>
      <c r="P62" s="217" t="e">
        <f>SUM(O60:O62)</f>
        <v>#REF!</v>
      </c>
      <c r="Q62" s="393">
        <f t="shared" si="0"/>
        <v>0</v>
      </c>
      <c r="R62" s="233">
        <f t="shared" si="1"/>
        <v>0</v>
      </c>
      <c r="S62" s="240">
        <f t="shared" si="2"/>
        <v>0</v>
      </c>
      <c r="T62" s="105"/>
      <c r="U62" s="389">
        <f t="shared" si="3"/>
        <v>0</v>
      </c>
      <c r="V62" s="233">
        <f t="shared" si="4"/>
        <v>0</v>
      </c>
      <c r="W62" s="240">
        <f t="shared" si="5"/>
        <v>0</v>
      </c>
    </row>
    <row r="63" spans="1:23" ht="15" thickBot="1">
      <c r="A63" s="23">
        <f>IF(D63&lt;&gt;"",VLOOKUP(D63,'dati-oggi'!$A$2:$P$259,5,0),"")</f>
      </c>
      <c r="B63" s="219" t="b">
        <f>IF(B60=B61,IF(B60=B62,IF(B60="e","attenzione","ok")))</f>
        <v>0</v>
      </c>
      <c r="C63" s="204"/>
      <c r="D63" s="204"/>
      <c r="E63" s="770" t="s">
        <v>27</v>
      </c>
      <c r="F63" s="770"/>
      <c r="G63" s="258">
        <v>16</v>
      </c>
      <c r="H63" s="205"/>
      <c r="I63" s="205"/>
      <c r="J63" s="205"/>
      <c r="K63" s="205"/>
      <c r="L63" s="206"/>
      <c r="M63" s="207"/>
      <c r="N63" s="206"/>
      <c r="O63" s="208"/>
      <c r="P63" s="210"/>
      <c r="Q63" s="392"/>
      <c r="R63" s="230"/>
      <c r="S63" s="240"/>
      <c r="T63" s="105"/>
      <c r="U63" s="389"/>
      <c r="V63" s="233"/>
      <c r="W63" s="240"/>
    </row>
    <row r="64" spans="1:23" ht="14.25">
      <c r="A64" s="23" t="str">
        <f>IF(D64&lt;&gt;"",VLOOKUP(D64,'dati-oggi'!$A$2:$P$336,5,0),"")</f>
        <v>B</v>
      </c>
      <c r="B64" s="248" t="str">
        <f>Uno!D70</f>
        <v>B</v>
      </c>
      <c r="C64" s="204" t="e">
        <f>Uno!#REF!</f>
        <v>#REF!</v>
      </c>
      <c r="D64" s="204" t="str">
        <f>Uno!C70</f>
        <v>Parenti Paolo</v>
      </c>
      <c r="E64" s="204">
        <v>41648</v>
      </c>
      <c r="F64" s="204"/>
      <c r="G64" s="204">
        <f>Uno!E70</f>
        <v>5</v>
      </c>
      <c r="H64" s="204" t="e">
        <f>Uno!#REF!</f>
        <v>#REF!</v>
      </c>
      <c r="I64" s="205" t="e">
        <f>Uno!#REF!</f>
        <v>#REF!</v>
      </c>
      <c r="J64" s="205" t="e">
        <f>Uno!#REF!</f>
        <v>#REF!</v>
      </c>
      <c r="K64" s="205" t="e">
        <f>SUM(H64:J64)</f>
        <v>#REF!</v>
      </c>
      <c r="L64" s="207" t="e">
        <f>H64+G64</f>
        <v>#REF!</v>
      </c>
      <c r="M64" s="207" t="e">
        <f>I64+G64</f>
        <v>#REF!</v>
      </c>
      <c r="N64" s="207" t="e">
        <f>J64+G64</f>
        <v>#REF!</v>
      </c>
      <c r="O64" s="208" t="e">
        <f>SUM(L64:N64)</f>
        <v>#REF!</v>
      </c>
      <c r="P64" s="210"/>
      <c r="Q64" s="392">
        <f t="shared" si="0"/>
        <v>0</v>
      </c>
      <c r="R64" s="229">
        <f t="shared" si="1"/>
        <v>0</v>
      </c>
      <c r="S64" s="239">
        <f t="shared" si="2"/>
        <v>0</v>
      </c>
      <c r="T64" s="210"/>
      <c r="U64" s="388">
        <f t="shared" si="3"/>
        <v>0</v>
      </c>
      <c r="V64" s="235">
        <f t="shared" si="4"/>
        <v>0</v>
      </c>
      <c r="W64" s="245">
        <f t="shared" si="5"/>
        <v>0</v>
      </c>
    </row>
    <row r="65" spans="1:23" ht="14.25">
      <c r="A65" s="23" t="str">
        <f>IF(D65&lt;&gt;"",VLOOKUP(D65,'dati-oggi'!$A$2:$P$336,5,0),"")</f>
        <v>B</v>
      </c>
      <c r="B65" s="211" t="str">
        <f>Uno!D71</f>
        <v>C</v>
      </c>
      <c r="C65" s="42" t="e">
        <f>Uno!#REF!</f>
        <v>#REF!</v>
      </c>
      <c r="D65" s="42" t="str">
        <f>Uno!C71</f>
        <v>Marenzoni Emilio</v>
      </c>
      <c r="E65" s="42">
        <v>41649</v>
      </c>
      <c r="F65" s="42"/>
      <c r="G65" s="42">
        <f>Uno!E71</f>
        <v>10</v>
      </c>
      <c r="H65" s="42" t="e">
        <f>Uno!#REF!</f>
        <v>#REF!</v>
      </c>
      <c r="I65" s="43" t="e">
        <f>Uno!#REF!</f>
        <v>#REF!</v>
      </c>
      <c r="J65" s="43" t="e">
        <f>Uno!#REF!</f>
        <v>#REF!</v>
      </c>
      <c r="K65" s="43" t="e">
        <f>SUM(H65:J65)</f>
        <v>#REF!</v>
      </c>
      <c r="L65" s="44" t="e">
        <f>H65+G65</f>
        <v>#REF!</v>
      </c>
      <c r="M65" s="44" t="e">
        <f>I65+G65</f>
        <v>#REF!</v>
      </c>
      <c r="N65" s="44" t="e">
        <f>J65+G65</f>
        <v>#REF!</v>
      </c>
      <c r="O65" s="67" t="e">
        <f>SUM(L65:N65)</f>
        <v>#REF!</v>
      </c>
      <c r="P65" s="105"/>
      <c r="Q65" s="391">
        <f t="shared" si="0"/>
        <v>0</v>
      </c>
      <c r="R65" s="230" t="e">
        <f t="shared" si="1"/>
        <v>#REF!</v>
      </c>
      <c r="S65" s="240">
        <f t="shared" si="2"/>
        <v>0</v>
      </c>
      <c r="T65" s="105"/>
      <c r="U65" s="389">
        <f t="shared" si="3"/>
        <v>0</v>
      </c>
      <c r="V65" s="233" t="e">
        <f t="shared" si="4"/>
        <v>#REF!</v>
      </c>
      <c r="W65" s="243">
        <f t="shared" si="5"/>
        <v>0</v>
      </c>
    </row>
    <row r="66" spans="1:23" ht="15" thickBot="1">
      <c r="A66" s="23" t="e">
        <f>IF(D66&lt;&gt;"",VLOOKUP(D66,'dati-oggi'!$A$2:$P$336,5,0),"")</f>
        <v>#N/A</v>
      </c>
      <c r="B66" s="212">
        <f>Uno!D72</f>
        <v>0</v>
      </c>
      <c r="C66" s="213" t="e">
        <f>Uno!#REF!</f>
        <v>#REF!</v>
      </c>
      <c r="D66" s="213" t="str">
        <f>Uno!C72</f>
        <v>18.00</v>
      </c>
      <c r="E66" s="213">
        <v>41650</v>
      </c>
      <c r="F66" s="213"/>
      <c r="G66" s="213">
        <f>Uno!E72</f>
        <v>0</v>
      </c>
      <c r="H66" s="213" t="e">
        <f>Uno!#REF!</f>
        <v>#REF!</v>
      </c>
      <c r="I66" s="214" t="e">
        <f>Uno!#REF!</f>
        <v>#REF!</v>
      </c>
      <c r="J66" s="214" t="e">
        <f>Uno!#REF!</f>
        <v>#REF!</v>
      </c>
      <c r="K66" s="214" t="e">
        <f>SUM(H66:J66)</f>
        <v>#REF!</v>
      </c>
      <c r="L66" s="215" t="e">
        <f>H66+G66</f>
        <v>#REF!</v>
      </c>
      <c r="M66" s="215" t="e">
        <f>I66+G66</f>
        <v>#REF!</v>
      </c>
      <c r="N66" s="215" t="e">
        <f>J66+G66</f>
        <v>#REF!</v>
      </c>
      <c r="O66" s="216" t="e">
        <f>SUM(L66:N66)</f>
        <v>#REF!</v>
      </c>
      <c r="P66" s="217" t="e">
        <f>SUM(O64:O66)</f>
        <v>#REF!</v>
      </c>
      <c r="Q66" s="393">
        <f t="shared" si="0"/>
        <v>0</v>
      </c>
      <c r="R66" s="234">
        <f t="shared" si="1"/>
        <v>0</v>
      </c>
      <c r="S66" s="241">
        <f t="shared" si="2"/>
        <v>0</v>
      </c>
      <c r="T66" s="218"/>
      <c r="U66" s="390">
        <f t="shared" si="3"/>
        <v>0</v>
      </c>
      <c r="V66" s="234">
        <f t="shared" si="4"/>
        <v>0</v>
      </c>
      <c r="W66" s="244">
        <f t="shared" si="5"/>
        <v>0</v>
      </c>
    </row>
    <row r="67" spans="1:23" ht="15" thickBot="1">
      <c r="A67" s="23">
        <f>IF(D67&lt;&gt;"",VLOOKUP(D67,'dati-oggi'!$A$2:$P$259,5,0),"")</f>
      </c>
      <c r="B67" s="219" t="b">
        <f>IF(B64=B65,IF(B64=B66,IF(B64="e","attenzione","ok")))</f>
        <v>0</v>
      </c>
      <c r="C67" s="42"/>
      <c r="D67" s="42"/>
      <c r="E67" s="767" t="s">
        <v>27</v>
      </c>
      <c r="F67" s="767"/>
      <c r="G67" s="251">
        <v>17</v>
      </c>
      <c r="H67" s="43"/>
      <c r="I67" s="43"/>
      <c r="J67" s="43"/>
      <c r="K67" s="51"/>
      <c r="L67" s="247"/>
      <c r="M67" s="44"/>
      <c r="N67" s="247"/>
      <c r="O67" s="67"/>
      <c r="P67" s="105"/>
      <c r="Q67" s="391"/>
      <c r="R67" s="230"/>
      <c r="S67" s="240"/>
      <c r="T67" s="105"/>
      <c r="U67" s="389"/>
      <c r="V67" s="233"/>
      <c r="W67" s="240"/>
    </row>
    <row r="68" spans="1:23" ht="14.25">
      <c r="A68" s="23" t="str">
        <f>IF(D68&lt;&gt;"",VLOOKUP(D68,'dati-oggi'!$A$2:$P$336,5,0),"")</f>
        <v>a</v>
      </c>
      <c r="B68" s="248" t="str">
        <f>Uno!J69</f>
        <v>B</v>
      </c>
      <c r="C68" s="204" t="str">
        <f>Uno!I67</f>
        <v>10-King Pin (T.Claps)</v>
      </c>
      <c r="D68" s="204" t="str">
        <f>Uno!I69</f>
        <v>Boschini Giovanni</v>
      </c>
      <c r="E68" s="204"/>
      <c r="F68" s="204"/>
      <c r="G68" s="204">
        <f>Uno!K69</f>
        <v>5</v>
      </c>
      <c r="H68" s="204" t="e">
        <f>Uno!#REF!</f>
        <v>#REF!</v>
      </c>
      <c r="I68" s="205" t="e">
        <f>Uno!#REF!</f>
        <v>#REF!</v>
      </c>
      <c r="J68" s="205" t="e">
        <f>Uno!#REF!</f>
        <v>#REF!</v>
      </c>
      <c r="K68" s="205" t="e">
        <f>SUM(H68:J68)</f>
        <v>#REF!</v>
      </c>
      <c r="L68" s="207" t="e">
        <f>H68+G68</f>
        <v>#REF!</v>
      </c>
      <c r="M68" s="207" t="e">
        <f>I68+G68</f>
        <v>#REF!</v>
      </c>
      <c r="N68" s="207" t="e">
        <f>J68+G68</f>
        <v>#REF!</v>
      </c>
      <c r="O68" s="208" t="e">
        <f>SUM(L68:N68)</f>
        <v>#REF!</v>
      </c>
      <c r="P68" s="210"/>
      <c r="Q68" s="392">
        <f t="shared" si="0"/>
        <v>0</v>
      </c>
      <c r="R68" s="229">
        <f t="shared" si="1"/>
        <v>0</v>
      </c>
      <c r="S68" s="239">
        <f t="shared" si="2"/>
        <v>0</v>
      </c>
      <c r="T68" s="210"/>
      <c r="U68" s="388">
        <f t="shared" si="3"/>
        <v>0</v>
      </c>
      <c r="V68" s="235">
        <f t="shared" si="4"/>
        <v>0</v>
      </c>
      <c r="W68" s="245">
        <f t="shared" si="5"/>
        <v>0</v>
      </c>
    </row>
    <row r="69" spans="1:23" ht="14.25">
      <c r="A69" s="23" t="str">
        <f>IF(D69&lt;&gt;"",VLOOKUP(D69,'dati-oggi'!$A$2:$P$336,5,0),"")</f>
        <v>C</v>
      </c>
      <c r="B69" s="211" t="str">
        <f>Uno!J70</f>
        <v>D</v>
      </c>
      <c r="C69" s="42" t="str">
        <f>Uno!I67</f>
        <v>10-King Pin (T.Claps)</v>
      </c>
      <c r="D69" s="42" t="str">
        <f>Uno!I70</f>
        <v>Claps Tonino</v>
      </c>
      <c r="E69" s="42"/>
      <c r="F69" s="42"/>
      <c r="G69" s="42">
        <f>Uno!K70</f>
        <v>15</v>
      </c>
      <c r="H69" s="42" t="e">
        <f>Uno!#REF!</f>
        <v>#REF!</v>
      </c>
      <c r="I69" s="43" t="e">
        <f>Uno!#REF!</f>
        <v>#REF!</v>
      </c>
      <c r="J69" s="43" t="e">
        <f>Uno!#REF!</f>
        <v>#REF!</v>
      </c>
      <c r="K69" s="43" t="e">
        <f>SUM(H69:J69)</f>
        <v>#REF!</v>
      </c>
      <c r="L69" s="44" t="e">
        <f>H69+G69</f>
        <v>#REF!</v>
      </c>
      <c r="M69" s="44" t="e">
        <f>I69+G69</f>
        <v>#REF!</v>
      </c>
      <c r="N69" s="44" t="e">
        <f>J69+G69</f>
        <v>#REF!</v>
      </c>
      <c r="O69" s="67" t="e">
        <f>SUM(L69:N69)</f>
        <v>#REF!</v>
      </c>
      <c r="P69" s="105"/>
      <c r="Q69" s="391">
        <f t="shared" si="0"/>
        <v>0</v>
      </c>
      <c r="R69" s="230">
        <f t="shared" si="1"/>
        <v>0</v>
      </c>
      <c r="S69" s="240">
        <f t="shared" si="2"/>
        <v>0</v>
      </c>
      <c r="T69" s="105"/>
      <c r="U69" s="389">
        <f t="shared" si="3"/>
        <v>0</v>
      </c>
      <c r="V69" s="233">
        <f t="shared" si="4"/>
        <v>0</v>
      </c>
      <c r="W69" s="243">
        <f t="shared" si="5"/>
        <v>0</v>
      </c>
    </row>
    <row r="70" spans="1:23" ht="15" thickBot="1">
      <c r="A70" s="23" t="str">
        <f>IF(D70&lt;&gt;"",VLOOKUP(D70,'dati-oggi'!$A$2:$P$336,5,0),"")</f>
        <v>a</v>
      </c>
      <c r="B70" s="212" t="str">
        <f>Uno!J71</f>
        <v>A</v>
      </c>
      <c r="C70" s="213" t="str">
        <f>Uno!I67</f>
        <v>10-King Pin (T.Claps)</v>
      </c>
      <c r="D70" s="213" t="str">
        <f>Uno!I71</f>
        <v>Medaglia Mario</v>
      </c>
      <c r="E70" s="213"/>
      <c r="F70" s="213"/>
      <c r="G70" s="213">
        <f>Uno!K71</f>
        <v>0</v>
      </c>
      <c r="H70" s="213" t="e">
        <f>Uno!#REF!</f>
        <v>#REF!</v>
      </c>
      <c r="I70" s="214" t="e">
        <f>Uno!#REF!</f>
        <v>#REF!</v>
      </c>
      <c r="J70" s="214" t="e">
        <f>Uno!#REF!</f>
        <v>#REF!</v>
      </c>
      <c r="K70" s="214" t="e">
        <f>SUM(H70:J70)</f>
        <v>#REF!</v>
      </c>
      <c r="L70" s="215" t="e">
        <f>H70+G70</f>
        <v>#REF!</v>
      </c>
      <c r="M70" s="215" t="e">
        <f>I70+G70</f>
        <v>#REF!</v>
      </c>
      <c r="N70" s="215" t="e">
        <f>J70+G70</f>
        <v>#REF!</v>
      </c>
      <c r="O70" s="216" t="e">
        <f>SUM(L70:N70)</f>
        <v>#REF!</v>
      </c>
      <c r="P70" s="217" t="e">
        <f>SUM(O68:O70)</f>
        <v>#REF!</v>
      </c>
      <c r="Q70" s="393">
        <f t="shared" si="0"/>
        <v>0</v>
      </c>
      <c r="R70" s="234">
        <f t="shared" si="1"/>
        <v>0</v>
      </c>
      <c r="S70" s="241">
        <f t="shared" si="2"/>
        <v>0</v>
      </c>
      <c r="T70" s="218"/>
      <c r="U70" s="390">
        <f t="shared" si="3"/>
        <v>0</v>
      </c>
      <c r="V70" s="234">
        <f t="shared" si="4"/>
        <v>0</v>
      </c>
      <c r="W70" s="244">
        <f t="shared" si="5"/>
        <v>0</v>
      </c>
    </row>
    <row r="71" spans="1:23" ht="15" thickBot="1">
      <c r="A71" s="23">
        <f>IF(D71&lt;&gt;"",VLOOKUP(D71,'dati-oggi'!$A$2:$P$259,5,0),"")</f>
      </c>
      <c r="B71" s="219" t="b">
        <f>IF(B68=B69,IF(B68=B70,IF(B68="e","attenzione","ok")))</f>
        <v>0</v>
      </c>
      <c r="C71" s="42"/>
      <c r="D71" s="42"/>
      <c r="E71" s="767" t="s">
        <v>27</v>
      </c>
      <c r="F71" s="767"/>
      <c r="G71" s="251">
        <v>18</v>
      </c>
      <c r="H71" s="43"/>
      <c r="I71" s="43"/>
      <c r="J71" s="43"/>
      <c r="K71" s="43"/>
      <c r="L71" s="247"/>
      <c r="M71" s="44"/>
      <c r="N71" s="247"/>
      <c r="O71" s="67"/>
      <c r="P71" s="202"/>
      <c r="Q71" s="391"/>
      <c r="R71" s="230"/>
      <c r="S71" s="240"/>
      <c r="T71" s="105"/>
      <c r="U71" s="389"/>
      <c r="V71" s="233"/>
      <c r="W71" s="240"/>
    </row>
    <row r="72" spans="1:23" ht="14.25">
      <c r="A72" s="23" t="str">
        <f>IF(D72&lt;&gt;"",VLOOKUP(D72,'dati-oggi'!$A$2:$P$336,5,0),"")</f>
        <v>a</v>
      </c>
      <c r="B72" s="248" t="str">
        <f>Uno!J59</f>
        <v>A</v>
      </c>
      <c r="C72" s="204" t="str">
        <f>Uno!I57</f>
        <v>12-Isola Dahlak (S.Tonelli)</v>
      </c>
      <c r="D72" s="204" t="str">
        <f>Uno!I59</f>
        <v>Polimeni Roberto</v>
      </c>
      <c r="E72" s="204">
        <v>41648</v>
      </c>
      <c r="F72" s="204"/>
      <c r="G72" s="204">
        <f>Uno!K59</f>
        <v>0</v>
      </c>
      <c r="H72" s="204" t="e">
        <f>Uno!#REF!</f>
        <v>#REF!</v>
      </c>
      <c r="I72" s="205" t="e">
        <f>Uno!#REF!</f>
        <v>#REF!</v>
      </c>
      <c r="J72" s="205" t="e">
        <f>Uno!#REF!</f>
        <v>#REF!</v>
      </c>
      <c r="K72" s="205" t="e">
        <f>SUM(H72:J72)</f>
        <v>#REF!</v>
      </c>
      <c r="L72" s="207" t="e">
        <f>H72+G72</f>
        <v>#REF!</v>
      </c>
      <c r="M72" s="207" t="e">
        <f>I72+G72</f>
        <v>#REF!</v>
      </c>
      <c r="N72" s="207" t="e">
        <f>J72+G72</f>
        <v>#REF!</v>
      </c>
      <c r="O72" s="208" t="e">
        <f>SUM(L72:N72)</f>
        <v>#REF!</v>
      </c>
      <c r="P72" s="210"/>
      <c r="Q72" s="392">
        <f t="shared" si="0"/>
        <v>0</v>
      </c>
      <c r="R72" s="226">
        <f t="shared" si="1"/>
        <v>0</v>
      </c>
      <c r="S72" s="238">
        <f t="shared" si="2"/>
        <v>0</v>
      </c>
      <c r="T72" s="210"/>
      <c r="U72" s="388">
        <f t="shared" si="3"/>
        <v>0</v>
      </c>
      <c r="V72" s="235">
        <f t="shared" si="4"/>
        <v>0</v>
      </c>
      <c r="W72" s="245">
        <f t="shared" si="5"/>
        <v>0</v>
      </c>
    </row>
    <row r="73" spans="1:23" ht="14.25">
      <c r="A73" s="23" t="str">
        <f>IF(D73&lt;&gt;"",VLOOKUP(D73,'dati-oggi'!$A$2:$P$336,5,0),"")</f>
        <v>C</v>
      </c>
      <c r="B73" s="211" t="str">
        <f>Uno!J60</f>
        <v>FD</v>
      </c>
      <c r="C73" s="42" t="str">
        <f>Uno!I57</f>
        <v>12-Isola Dahlak (S.Tonelli)</v>
      </c>
      <c r="D73" s="42" t="str">
        <f>Uno!I60</f>
        <v>Scarfiello Biagina</v>
      </c>
      <c r="E73" s="42">
        <v>41649</v>
      </c>
      <c r="F73" s="42"/>
      <c r="G73" s="42">
        <f>Uno!K60</f>
        <v>25</v>
      </c>
      <c r="H73" s="42" t="e">
        <f>Uno!#REF!</f>
        <v>#REF!</v>
      </c>
      <c r="I73" s="43" t="e">
        <f>Uno!#REF!</f>
        <v>#REF!</v>
      </c>
      <c r="J73" s="43" t="e">
        <f>Uno!#REF!</f>
        <v>#REF!</v>
      </c>
      <c r="K73" s="43" t="e">
        <f>SUM(H73:J73)</f>
        <v>#REF!</v>
      </c>
      <c r="L73" s="44" t="e">
        <f>H73+G73</f>
        <v>#REF!</v>
      </c>
      <c r="M73" s="44" t="e">
        <f>I73+G73</f>
        <v>#REF!</v>
      </c>
      <c r="N73" s="44" t="e">
        <f>J73+G73</f>
        <v>#REF!</v>
      </c>
      <c r="O73" s="67" t="e">
        <f>SUM(L73:N73)</f>
        <v>#REF!</v>
      </c>
      <c r="P73" s="105"/>
      <c r="Q73" s="391">
        <f t="shared" si="0"/>
        <v>0</v>
      </c>
      <c r="R73" s="224">
        <f t="shared" si="1"/>
        <v>0</v>
      </c>
      <c r="S73" s="236">
        <f t="shared" si="2"/>
        <v>0</v>
      </c>
      <c r="T73" s="105"/>
      <c r="U73" s="389">
        <f t="shared" si="3"/>
        <v>0</v>
      </c>
      <c r="V73" s="233">
        <f t="shared" si="4"/>
        <v>0</v>
      </c>
      <c r="W73" s="243">
        <f t="shared" si="5"/>
        <v>0</v>
      </c>
    </row>
    <row r="74" spans="1:23" ht="15" thickBot="1">
      <c r="A74" s="23" t="str">
        <f>IF(D74&lt;&gt;"",VLOOKUP(D74,'dati-oggi'!$A$2:$P$336,5,0),"")</f>
        <v>B</v>
      </c>
      <c r="B74" s="212" t="str">
        <f>Uno!J61</f>
        <v>A</v>
      </c>
      <c r="C74" s="213" t="str">
        <f>Uno!I57</f>
        <v>12-Isola Dahlak (S.Tonelli)</v>
      </c>
      <c r="D74" s="213" t="str">
        <f>Uno!I61</f>
        <v>Petrossi Luciano</v>
      </c>
      <c r="E74" s="213">
        <v>41650</v>
      </c>
      <c r="F74" s="213"/>
      <c r="G74" s="213">
        <f>Uno!K61</f>
        <v>0</v>
      </c>
      <c r="H74" s="213" t="e">
        <f>Uno!#REF!</f>
        <v>#REF!</v>
      </c>
      <c r="I74" s="214" t="e">
        <f>Uno!#REF!</f>
        <v>#REF!</v>
      </c>
      <c r="J74" s="214" t="e">
        <f>Uno!#REF!</f>
        <v>#REF!</v>
      </c>
      <c r="K74" s="214" t="e">
        <f>SUM(H74:J74)</f>
        <v>#REF!</v>
      </c>
      <c r="L74" s="215" t="e">
        <f>H74+G74</f>
        <v>#REF!</v>
      </c>
      <c r="M74" s="215" t="e">
        <f>I74+G74</f>
        <v>#REF!</v>
      </c>
      <c r="N74" s="215" t="e">
        <f>J74+G74</f>
        <v>#REF!</v>
      </c>
      <c r="O74" s="216" t="e">
        <f>SUM(L74:N74)</f>
        <v>#REF!</v>
      </c>
      <c r="P74" s="217" t="e">
        <f>SUM(O72:O74)</f>
        <v>#REF!</v>
      </c>
      <c r="Q74" s="393">
        <f t="shared" si="0"/>
        <v>0</v>
      </c>
      <c r="R74" s="227">
        <f t="shared" si="1"/>
        <v>0</v>
      </c>
      <c r="S74" s="237">
        <f t="shared" si="2"/>
        <v>0</v>
      </c>
      <c r="T74" s="218"/>
      <c r="U74" s="390">
        <f t="shared" si="3"/>
        <v>0</v>
      </c>
      <c r="V74" s="234">
        <f t="shared" si="4"/>
        <v>0</v>
      </c>
      <c r="W74" s="244">
        <f t="shared" si="5"/>
        <v>0</v>
      </c>
    </row>
    <row r="75" spans="1:23" ht="15" thickBot="1">
      <c r="A75" s="23">
        <f>IF(D75&lt;&gt;"",VLOOKUP(D75,'dati-oggi'!$A$2:$P$259,5,0),"")</f>
      </c>
      <c r="B75" s="219" t="b">
        <f>IF(B72=B73,IF(B72=B74,IF(B72="e","attenzione","ok")))</f>
        <v>0</v>
      </c>
      <c r="C75" s="204"/>
      <c r="D75" s="204"/>
      <c r="E75" s="770" t="s">
        <v>27</v>
      </c>
      <c r="F75" s="770"/>
      <c r="G75" s="258">
        <v>19</v>
      </c>
      <c r="H75" s="205"/>
      <c r="I75" s="205"/>
      <c r="J75" s="205"/>
      <c r="K75" s="220"/>
      <c r="L75" s="206"/>
      <c r="M75" s="207"/>
      <c r="N75" s="206"/>
      <c r="O75" s="208"/>
      <c r="P75" s="210"/>
      <c r="Q75" s="392"/>
      <c r="R75" s="226"/>
      <c r="S75" s="238"/>
      <c r="T75" s="210"/>
      <c r="U75" s="388"/>
      <c r="V75" s="235"/>
      <c r="W75" s="245"/>
    </row>
    <row r="76" spans="1:23" ht="14.25">
      <c r="A76" s="23" t="str">
        <f>IF(D76&lt;&gt;"",VLOOKUP(D76,'dati-oggi'!$A$2:$P$336,5,0),"")</f>
        <v>B</v>
      </c>
      <c r="B76" s="248" t="str">
        <f>Uno!J4</f>
        <v>A</v>
      </c>
      <c r="C76" s="204" t="str">
        <f>Uno!I2</f>
        <v>13-Lions  (A.Cochi)</v>
      </c>
      <c r="D76" s="204" t="str">
        <f>Uno!I4</f>
        <v>Bretti Maurizio</v>
      </c>
      <c r="E76" s="204"/>
      <c r="F76" s="204"/>
      <c r="G76" s="204">
        <f>Uno!K4</f>
        <v>0</v>
      </c>
      <c r="H76" s="204" t="e">
        <f>Uno!#REF!</f>
        <v>#REF!</v>
      </c>
      <c r="I76" s="205" t="e">
        <f>Uno!#REF!</f>
        <v>#REF!</v>
      </c>
      <c r="J76" s="205" t="e">
        <f>Uno!#REF!</f>
        <v>#REF!</v>
      </c>
      <c r="K76" s="205" t="e">
        <f>SUM(H76:J76)</f>
        <v>#REF!</v>
      </c>
      <c r="L76" s="207" t="e">
        <f>H76+G76</f>
        <v>#REF!</v>
      </c>
      <c r="M76" s="207" t="e">
        <f>I76+G76</f>
        <v>#REF!</v>
      </c>
      <c r="N76" s="207" t="e">
        <f>J76+G76</f>
        <v>#REF!</v>
      </c>
      <c r="O76" s="208" t="e">
        <f>SUM(L76:N76)</f>
        <v>#REF!</v>
      </c>
      <c r="P76" s="210"/>
      <c r="Q76" s="392">
        <f t="shared" si="0"/>
        <v>0</v>
      </c>
      <c r="R76" s="226">
        <f t="shared" si="1"/>
        <v>0</v>
      </c>
      <c r="S76" s="238">
        <f t="shared" si="2"/>
        <v>0</v>
      </c>
      <c r="T76" s="210"/>
      <c r="U76" s="388">
        <f t="shared" si="3"/>
        <v>0</v>
      </c>
      <c r="V76" s="235">
        <f t="shared" si="4"/>
        <v>0</v>
      </c>
      <c r="W76" s="245">
        <f t="shared" si="5"/>
        <v>0</v>
      </c>
    </row>
    <row r="77" spans="1:23" ht="14.25">
      <c r="A77" s="23" t="str">
        <f>IF(D77&lt;&gt;"",VLOOKUP(D77,'dati-oggi'!$A$2:$P$336,5,0),"")</f>
        <v>a</v>
      </c>
      <c r="B77" s="211" t="str">
        <f>Uno!J5</f>
        <v>A</v>
      </c>
      <c r="C77" s="42" t="str">
        <f>Uno!I2</f>
        <v>13-Lions  (A.Cochi)</v>
      </c>
      <c r="D77" s="42" t="str">
        <f>Uno!I5</f>
        <v>De Angelis Gianluca</v>
      </c>
      <c r="E77" s="42"/>
      <c r="F77" s="42"/>
      <c r="G77" s="42">
        <f>Uno!K5</f>
        <v>0</v>
      </c>
      <c r="H77" s="42" t="e">
        <f>Uno!#REF!</f>
        <v>#REF!</v>
      </c>
      <c r="I77" s="43" t="e">
        <f>Uno!#REF!</f>
        <v>#REF!</v>
      </c>
      <c r="J77" s="43" t="e">
        <f>Uno!#REF!</f>
        <v>#REF!</v>
      </c>
      <c r="K77" s="43" t="e">
        <f>SUM(H77:J77)</f>
        <v>#REF!</v>
      </c>
      <c r="L77" s="44" t="e">
        <f>H77+G77</f>
        <v>#REF!</v>
      </c>
      <c r="M77" s="44" t="e">
        <f>I77+G77</f>
        <v>#REF!</v>
      </c>
      <c r="N77" s="44" t="e">
        <f>J77+G77</f>
        <v>#REF!</v>
      </c>
      <c r="O77" s="67" t="e">
        <f>SUM(L77:N77)</f>
        <v>#REF!</v>
      </c>
      <c r="P77" s="105"/>
      <c r="Q77" s="391">
        <f t="shared" si="0"/>
        <v>0</v>
      </c>
      <c r="R77" s="224">
        <f t="shared" si="1"/>
        <v>0</v>
      </c>
      <c r="S77" s="236">
        <f t="shared" si="2"/>
        <v>0</v>
      </c>
      <c r="T77" s="105"/>
      <c r="U77" s="389">
        <f t="shared" si="3"/>
        <v>0</v>
      </c>
      <c r="V77" s="233">
        <f t="shared" si="4"/>
        <v>0</v>
      </c>
      <c r="W77" s="243">
        <f t="shared" si="5"/>
        <v>0</v>
      </c>
    </row>
    <row r="78" spans="1:23" ht="15" thickBot="1">
      <c r="A78" s="23" t="str">
        <f>IF(D78&lt;&gt;"",VLOOKUP(D78,'dati-oggi'!$A$2:$P$336,5,0),"")</f>
        <v>E</v>
      </c>
      <c r="B78" s="212" t="str">
        <f>Uno!J6</f>
        <v>E</v>
      </c>
      <c r="C78" s="213" t="str">
        <f>Uno!I2</f>
        <v>13-Lions  (A.Cochi)</v>
      </c>
      <c r="D78" s="213" t="str">
        <f>Uno!I6</f>
        <v>Di Benedetto Giuseppe</v>
      </c>
      <c r="E78" s="213"/>
      <c r="F78" s="213"/>
      <c r="G78" s="213">
        <f>Uno!K6</f>
        <v>20</v>
      </c>
      <c r="H78" s="213" t="e">
        <f>Uno!#REF!</f>
        <v>#REF!</v>
      </c>
      <c r="I78" s="214" t="e">
        <f>Uno!#REF!</f>
        <v>#REF!</v>
      </c>
      <c r="J78" s="214" t="e">
        <f>Uno!#REF!</f>
        <v>#REF!</v>
      </c>
      <c r="K78" s="214" t="e">
        <f>SUM(H78:J78)</f>
        <v>#REF!</v>
      </c>
      <c r="L78" s="215" t="e">
        <f>H78+G78</f>
        <v>#REF!</v>
      </c>
      <c r="M78" s="215" t="e">
        <f>I78+G78</f>
        <v>#REF!</v>
      </c>
      <c r="N78" s="215" t="e">
        <f>J78+G78</f>
        <v>#REF!</v>
      </c>
      <c r="O78" s="216" t="e">
        <f>SUM(L78:N78)</f>
        <v>#REF!</v>
      </c>
      <c r="P78" s="217" t="e">
        <f>SUM(O76:O78)</f>
        <v>#REF!</v>
      </c>
      <c r="Q78" s="393" t="e">
        <f t="shared" si="0"/>
        <v>#REF!</v>
      </c>
      <c r="R78" s="227">
        <f t="shared" si="1"/>
        <v>0</v>
      </c>
      <c r="S78" s="237">
        <f t="shared" si="2"/>
        <v>0</v>
      </c>
      <c r="T78" s="218"/>
      <c r="U78" s="390" t="e">
        <f t="shared" si="3"/>
        <v>#REF!</v>
      </c>
      <c r="V78" s="234">
        <f t="shared" si="4"/>
        <v>0</v>
      </c>
      <c r="W78" s="244">
        <f t="shared" si="5"/>
        <v>0</v>
      </c>
    </row>
    <row r="79" spans="1:23" ht="15" thickBot="1">
      <c r="A79" s="23">
        <f>IF(D79&lt;&gt;"",VLOOKUP(D79,'dati-oggi'!$A$2:$P$259,5,0),"")</f>
      </c>
      <c r="B79" s="219" t="b">
        <f>IF(B76=B77,IF(B76=B78,IF(B76="e","attenzione","ok")))</f>
        <v>0</v>
      </c>
      <c r="C79" s="204"/>
      <c r="D79" s="204"/>
      <c r="E79" s="770" t="s">
        <v>27</v>
      </c>
      <c r="F79" s="770"/>
      <c r="G79" s="258">
        <v>20</v>
      </c>
      <c r="H79" s="205"/>
      <c r="I79" s="205"/>
      <c r="J79" s="205"/>
      <c r="K79" s="205"/>
      <c r="L79" s="206"/>
      <c r="M79" s="207"/>
      <c r="N79" s="206"/>
      <c r="O79" s="208"/>
      <c r="P79" s="209"/>
      <c r="Q79" s="392"/>
      <c r="R79" s="228"/>
      <c r="S79" s="238"/>
      <c r="T79" s="210"/>
      <c r="U79" s="388"/>
      <c r="V79" s="235"/>
      <c r="W79" s="245"/>
    </row>
    <row r="80" spans="1:23" ht="14.25">
      <c r="A80" s="23" t="str">
        <f>IF(D80&lt;&gt;"",VLOOKUP(D80,'dati-oggi'!$A$2:$P$336,5,0),"")</f>
        <v>D</v>
      </c>
      <c r="B80" s="248" t="str">
        <f>Uno!D13</f>
        <v>C</v>
      </c>
      <c r="C80" s="204" t="str">
        <f>Uno!C11</f>
        <v>11-Il Ruggito del Coniglio (A.Bettacchi)</v>
      </c>
      <c r="D80" s="204" t="str">
        <f>Uno!C13</f>
        <v>Benvenga Fabrizio</v>
      </c>
      <c r="E80" s="204">
        <v>41648</v>
      </c>
      <c r="F80" s="204"/>
      <c r="G80" s="204">
        <f>Uno!E13</f>
        <v>10</v>
      </c>
      <c r="H80" s="204" t="e">
        <f>Uno!#REF!</f>
        <v>#REF!</v>
      </c>
      <c r="I80" s="205" t="e">
        <f>Uno!#REF!</f>
        <v>#REF!</v>
      </c>
      <c r="J80" s="205" t="e">
        <f>Uno!#REF!</f>
        <v>#REF!</v>
      </c>
      <c r="K80" s="205" t="e">
        <f>SUM(H80:J80)</f>
        <v>#REF!</v>
      </c>
      <c r="L80" s="207" t="e">
        <f>H80+G80</f>
        <v>#REF!</v>
      </c>
      <c r="M80" s="207" t="e">
        <f>I80+G80</f>
        <v>#REF!</v>
      </c>
      <c r="N80" s="207" t="e">
        <f>J80+G80</f>
        <v>#REF!</v>
      </c>
      <c r="O80" s="208" t="e">
        <f>SUM(L80:N80)</f>
        <v>#REF!</v>
      </c>
      <c r="P80" s="210"/>
      <c r="Q80" s="392">
        <f>IF(B80="e",MAX(L80:N80),0)</f>
        <v>0</v>
      </c>
      <c r="R80" s="226" t="e">
        <f>IF(B80="c",MAX(L80:N80),0)</f>
        <v>#REF!</v>
      </c>
      <c r="S80" s="238">
        <f>IF(B80="f",MAX(L80:N80),0)</f>
        <v>0</v>
      </c>
      <c r="T80" s="210"/>
      <c r="U80" s="388">
        <f>IF(B80="e",O80,0)</f>
        <v>0</v>
      </c>
      <c r="V80" s="235" t="e">
        <f>IF(B80="c",O80,0)</f>
        <v>#REF!</v>
      </c>
      <c r="W80" s="245">
        <f>IF(B80="f",O80,0)</f>
        <v>0</v>
      </c>
    </row>
    <row r="81" spans="1:23" ht="14.25">
      <c r="A81" s="23" t="str">
        <f>IF(D81&lt;&gt;"",VLOOKUP(D81,'dati-oggi'!$A$2:$P$336,5,0),"")</f>
        <v>C</v>
      </c>
      <c r="B81" s="211" t="str">
        <f>Uno!D14</f>
        <v>C</v>
      </c>
      <c r="C81" s="42" t="str">
        <f>Uno!C11</f>
        <v>11-Il Ruggito del Coniglio (A.Bettacchi)</v>
      </c>
      <c r="D81" s="42" t="str">
        <f>Uno!C14</f>
        <v>Bettacchi Alfredo</v>
      </c>
      <c r="E81" s="42">
        <v>41649</v>
      </c>
      <c r="F81" s="42"/>
      <c r="G81" s="42">
        <f>Uno!E14</f>
        <v>10</v>
      </c>
      <c r="H81" s="42" t="e">
        <f>Uno!#REF!</f>
        <v>#REF!</v>
      </c>
      <c r="I81" s="43" t="e">
        <f>Uno!#REF!</f>
        <v>#REF!</v>
      </c>
      <c r="J81" s="43" t="e">
        <f>Uno!#REF!</f>
        <v>#REF!</v>
      </c>
      <c r="K81" s="43" t="e">
        <f>SUM(H81:J81)</f>
        <v>#REF!</v>
      </c>
      <c r="L81" s="44" t="e">
        <f>H81+G81</f>
        <v>#REF!</v>
      </c>
      <c r="M81" s="44" t="e">
        <f>I81+G81</f>
        <v>#REF!</v>
      </c>
      <c r="N81" s="44" t="e">
        <f>J81+G81</f>
        <v>#REF!</v>
      </c>
      <c r="O81" s="67" t="e">
        <f>SUM(L81:N81)</f>
        <v>#REF!</v>
      </c>
      <c r="P81" s="105"/>
      <c r="Q81" s="391">
        <f>IF(B81="e",MAX(L81:N81),0)</f>
        <v>0</v>
      </c>
      <c r="R81" s="224" t="e">
        <f>IF(B81="c",MAX(L81:N81),0)</f>
        <v>#REF!</v>
      </c>
      <c r="S81" s="236">
        <f>IF(B81="f",MAX(L81:N81),0)</f>
        <v>0</v>
      </c>
      <c r="T81" s="105"/>
      <c r="U81" s="389">
        <f>IF(B81="e",O81,0)</f>
        <v>0</v>
      </c>
      <c r="V81" s="233" t="e">
        <f>IF(B81="c",O81,0)</f>
        <v>#REF!</v>
      </c>
      <c r="W81" s="243">
        <f>IF(B81="f",O81,0)</f>
        <v>0</v>
      </c>
    </row>
    <row r="82" spans="1:23" ht="15" thickBot="1">
      <c r="A82" s="23" t="str">
        <f>IF(D82&lt;&gt;"",VLOOKUP(D82,'dati-oggi'!$A$2:$P$336,5,0),"")</f>
        <v>B</v>
      </c>
      <c r="B82" s="212" t="str">
        <f>Uno!D15</f>
        <v>FD</v>
      </c>
      <c r="C82" s="213" t="str">
        <f>Uno!C11</f>
        <v>11-Il Ruggito del Coniglio (A.Bettacchi)</v>
      </c>
      <c r="D82" s="213" t="str">
        <f>Uno!C15</f>
        <v>Zega Chiara</v>
      </c>
      <c r="E82" s="213">
        <v>41650</v>
      </c>
      <c r="F82" s="213"/>
      <c r="G82" s="213">
        <f>Uno!E15</f>
        <v>25</v>
      </c>
      <c r="H82" s="213" t="e">
        <f>Uno!#REF!</f>
        <v>#REF!</v>
      </c>
      <c r="I82" s="214" t="e">
        <f>Uno!#REF!</f>
        <v>#REF!</v>
      </c>
      <c r="J82" s="214" t="e">
        <f>Uno!#REF!</f>
        <v>#REF!</v>
      </c>
      <c r="K82" s="214" t="e">
        <f>SUM(H82:J82)</f>
        <v>#REF!</v>
      </c>
      <c r="L82" s="215" t="e">
        <f>H82+G82</f>
        <v>#REF!</v>
      </c>
      <c r="M82" s="215" t="e">
        <f>I82+G82</f>
        <v>#REF!</v>
      </c>
      <c r="N82" s="215" t="e">
        <f>J82+G82</f>
        <v>#REF!</v>
      </c>
      <c r="O82" s="216" t="e">
        <f>SUM(L82:N82)</f>
        <v>#REF!</v>
      </c>
      <c r="P82" s="217" t="e">
        <f>SUM(O80:O82)</f>
        <v>#REF!</v>
      </c>
      <c r="Q82" s="393">
        <f>IF(B82="e",MAX(L82:N82),0)</f>
        <v>0</v>
      </c>
      <c r="R82" s="227">
        <f>IF(B82="c",MAX(L82:N82),0)</f>
        <v>0</v>
      </c>
      <c r="S82" s="237">
        <f>IF(B82="f",MAX(L82:N82),0)</f>
        <v>0</v>
      </c>
      <c r="T82" s="221"/>
      <c r="U82" s="390">
        <f>IF(B82="e",O82,0)</f>
        <v>0</v>
      </c>
      <c r="V82" s="234">
        <f>IF(B82="c",O82,0)</f>
        <v>0</v>
      </c>
      <c r="W82" s="244">
        <f>IF(B82="f",O82,0)</f>
        <v>0</v>
      </c>
    </row>
    <row r="83" spans="1:23" ht="15" thickBot="1">
      <c r="A83" s="23">
        <f>IF(D83&lt;&gt;"",VLOOKUP(D83,'dati-oggi'!$A$2:$P$259,5,0),"")</f>
      </c>
      <c r="B83" s="219" t="b">
        <f>IF(B80=B81,IF(B80=B82,IF(B80="e","attenzione","ok")))</f>
        <v>0</v>
      </c>
      <c r="C83" s="204"/>
      <c r="D83" s="204"/>
      <c r="E83" s="770" t="s">
        <v>27</v>
      </c>
      <c r="F83" s="770"/>
      <c r="G83" s="258">
        <v>21</v>
      </c>
      <c r="H83" s="205"/>
      <c r="I83" s="205"/>
      <c r="J83" s="205"/>
      <c r="K83" s="220"/>
      <c r="L83" s="206"/>
      <c r="M83" s="207"/>
      <c r="N83" s="206"/>
      <c r="O83" s="208"/>
      <c r="P83" s="209"/>
      <c r="Q83" s="388"/>
      <c r="R83" s="229"/>
      <c r="S83" s="239"/>
      <c r="T83" s="210"/>
      <c r="U83" s="388"/>
      <c r="V83" s="235"/>
      <c r="W83" s="245"/>
    </row>
    <row r="84" spans="1:23" ht="14.25">
      <c r="A84" s="23" t="str">
        <f>IF(D84&lt;&gt;"",VLOOKUP(D84,'dati-oggi'!$A$2:$P$336,5,0),"")</f>
        <v>a</v>
      </c>
      <c r="B84" s="248" t="str">
        <f>Uno!D59</f>
        <v>A</v>
      </c>
      <c r="C84" s="204" t="str">
        <f>Uno!C57</f>
        <v>22-The Best of Flintstones (P.Di Pirro)</v>
      </c>
      <c r="D84" s="204" t="str">
        <f>Uno!C59</f>
        <v>Oddi Stefano</v>
      </c>
      <c r="E84" s="204"/>
      <c r="F84" s="204"/>
      <c r="G84" s="204">
        <f>Uno!E59</f>
        <v>0</v>
      </c>
      <c r="H84" s="204" t="e">
        <f>Uno!#REF!</f>
        <v>#REF!</v>
      </c>
      <c r="I84" s="205" t="e">
        <f>Uno!#REF!</f>
        <v>#REF!</v>
      </c>
      <c r="J84" s="205" t="e">
        <f>Uno!#REF!</f>
        <v>#REF!</v>
      </c>
      <c r="K84" s="205" t="e">
        <f>SUM(H84:J84)</f>
        <v>#REF!</v>
      </c>
      <c r="L84" s="207" t="e">
        <f>H84+G84</f>
        <v>#REF!</v>
      </c>
      <c r="M84" s="207" t="e">
        <f>I84+G84</f>
        <v>#REF!</v>
      </c>
      <c r="N84" s="207" t="e">
        <f>J84+G84</f>
        <v>#REF!</v>
      </c>
      <c r="O84" s="208" t="e">
        <f>SUM(L84:N84)</f>
        <v>#REF!</v>
      </c>
      <c r="P84" s="210"/>
      <c r="Q84" s="388">
        <f>IF(B84="e",MAX(L84:N84),0)</f>
        <v>0</v>
      </c>
      <c r="R84" s="229">
        <f>IF(B84="c",MAX(L84:N84),0)</f>
        <v>0</v>
      </c>
      <c r="S84" s="239">
        <f>IF(B84="f",MAX(L84:N84),0)</f>
        <v>0</v>
      </c>
      <c r="T84" s="210"/>
      <c r="U84" s="388">
        <f>IF(B84="e",O84,0)</f>
        <v>0</v>
      </c>
      <c r="V84" s="235">
        <f>IF(B84="c",O84,0)</f>
        <v>0</v>
      </c>
      <c r="W84" s="245">
        <f>IF(B84="f",O84,0)</f>
        <v>0</v>
      </c>
    </row>
    <row r="85" spans="1:23" ht="14.25">
      <c r="A85" s="23" t="str">
        <f>IF(D85&lt;&gt;"",VLOOKUP(D85,'dati-oggi'!$A$2:$P$336,5,0),"")</f>
        <v>B</v>
      </c>
      <c r="B85" s="211" t="str">
        <f>Uno!D60</f>
        <v>FC</v>
      </c>
      <c r="C85" s="42" t="str">
        <f>Uno!C57</f>
        <v>22-The Best of Flintstones (P.Di Pirro)</v>
      </c>
      <c r="D85" s="42" t="str">
        <f>Uno!C60</f>
        <v>Di Pirro Patrizia</v>
      </c>
      <c r="E85" s="42"/>
      <c r="F85" s="42"/>
      <c r="G85" s="42">
        <f>Uno!E60</f>
        <v>20</v>
      </c>
      <c r="H85" s="42" t="e">
        <f>Uno!#REF!</f>
        <v>#REF!</v>
      </c>
      <c r="I85" s="43" t="e">
        <f>Uno!#REF!</f>
        <v>#REF!</v>
      </c>
      <c r="J85" s="43" t="e">
        <f>Uno!#REF!</f>
        <v>#REF!</v>
      </c>
      <c r="K85" s="43" t="e">
        <f>SUM(H85:J85)</f>
        <v>#REF!</v>
      </c>
      <c r="L85" s="44" t="e">
        <f>H85+G85</f>
        <v>#REF!</v>
      </c>
      <c r="M85" s="44" t="e">
        <f>I85+G85</f>
        <v>#REF!</v>
      </c>
      <c r="N85" s="44" t="e">
        <f>J85+G85</f>
        <v>#REF!</v>
      </c>
      <c r="O85" s="67" t="e">
        <f>SUM(L85:N85)</f>
        <v>#REF!</v>
      </c>
      <c r="P85" s="105"/>
      <c r="Q85" s="389">
        <f>IF(B85="e",MAX(L85:N85),0)</f>
        <v>0</v>
      </c>
      <c r="R85" s="230">
        <f>IF(B85="c",MAX(L85:N85),0)</f>
        <v>0</v>
      </c>
      <c r="S85" s="240">
        <f>IF(B85="f",MAX(L85:N85),0)</f>
        <v>0</v>
      </c>
      <c r="T85" s="105"/>
      <c r="U85" s="389">
        <f>IF(B85="e",O85,0)</f>
        <v>0</v>
      </c>
      <c r="V85" s="233">
        <f>IF(B85="c",O85,0)</f>
        <v>0</v>
      </c>
      <c r="W85" s="243">
        <f>IF(B85="f",O85,0)</f>
        <v>0</v>
      </c>
    </row>
    <row r="86" spans="1:23" ht="15" thickBot="1">
      <c r="A86" s="23" t="str">
        <f>IF(D86&lt;&gt;"",VLOOKUP(D86,'dati-oggi'!$A$2:$P$336,5,0),"")</f>
        <v>B</v>
      </c>
      <c r="B86" s="212" t="str">
        <f>Uno!D61</f>
        <v>A</v>
      </c>
      <c r="C86" s="213" t="str">
        <f>Uno!C57</f>
        <v>22-The Best of Flintstones (P.Di Pirro)</v>
      </c>
      <c r="D86" s="213" t="str">
        <f>Uno!C61</f>
        <v>Marchini Claudio</v>
      </c>
      <c r="E86" s="213"/>
      <c r="F86" s="213"/>
      <c r="G86" s="213">
        <f>Uno!E61</f>
        <v>0</v>
      </c>
      <c r="H86" s="213" t="e">
        <f>Uno!#REF!</f>
        <v>#REF!</v>
      </c>
      <c r="I86" s="214" t="e">
        <f>Uno!#REF!</f>
        <v>#REF!</v>
      </c>
      <c r="J86" s="214" t="e">
        <f>Uno!#REF!</f>
        <v>#REF!</v>
      </c>
      <c r="K86" s="214" t="e">
        <f>SUM(H86:J86)</f>
        <v>#REF!</v>
      </c>
      <c r="L86" s="215" t="e">
        <f>H86+G86</f>
        <v>#REF!</v>
      </c>
      <c r="M86" s="215" t="e">
        <f>I86+G86</f>
        <v>#REF!</v>
      </c>
      <c r="N86" s="215" t="e">
        <f>J86+G86</f>
        <v>#REF!</v>
      </c>
      <c r="O86" s="216" t="e">
        <f>SUM(L86:N86)</f>
        <v>#REF!</v>
      </c>
      <c r="P86" s="217" t="e">
        <f>SUM(O84:O86)</f>
        <v>#REF!</v>
      </c>
      <c r="Q86" s="390">
        <f>IF(B86="e",MAX(L86:N86),0)</f>
        <v>0</v>
      </c>
      <c r="R86" s="231">
        <f>IF(B86="c",MAX(L86:N86),0)</f>
        <v>0</v>
      </c>
      <c r="S86" s="241">
        <f>IF(B86="f",MAX(L86:N86),0)</f>
        <v>0</v>
      </c>
      <c r="T86" s="218"/>
      <c r="U86" s="390">
        <f>IF(B86="e",O86,0)</f>
        <v>0</v>
      </c>
      <c r="V86" s="234">
        <f>IF(B86="c",O86,0)</f>
        <v>0</v>
      </c>
      <c r="W86" s="244">
        <f>IF(B86="f",O86,0)</f>
        <v>0</v>
      </c>
    </row>
    <row r="87" spans="1:23" ht="15" thickBot="1">
      <c r="A87" s="23">
        <f>IF(D87&lt;&gt;"",VLOOKUP(D87,'dati-oggi'!$A$2:$P$259,5,0),"")</f>
      </c>
      <c r="B87" s="219" t="b">
        <f>IF(B84=B85,IF(B84=B86,IF(B84="e","attenzione","ok")))</f>
        <v>0</v>
      </c>
      <c r="C87" s="204"/>
      <c r="D87" s="204"/>
      <c r="E87" s="770" t="s">
        <v>27</v>
      </c>
      <c r="F87" s="770"/>
      <c r="G87" s="258">
        <v>22</v>
      </c>
      <c r="H87" s="205"/>
      <c r="I87" s="205"/>
      <c r="J87" s="205"/>
      <c r="K87" s="205"/>
      <c r="L87" s="206"/>
      <c r="M87" s="207"/>
      <c r="N87" s="206"/>
      <c r="O87" s="208"/>
      <c r="P87" s="209"/>
      <c r="Q87" s="388"/>
      <c r="R87" s="229"/>
      <c r="S87" s="239"/>
      <c r="T87" s="210"/>
      <c r="U87" s="388"/>
      <c r="V87" s="235"/>
      <c r="W87" s="245"/>
    </row>
    <row r="88" spans="1:23" ht="14.25">
      <c r="A88" s="23" t="str">
        <f>IF(D88&lt;&gt;"",VLOOKUP(D88,'dati-oggi'!$A$2:$P$336,5,0),"")</f>
        <v>a</v>
      </c>
      <c r="B88" s="248" t="str">
        <f>Uno!D97</f>
        <v>A</v>
      </c>
      <c r="C88" s="204" t="str">
        <f>Uno!C95</f>
        <v>24-Dude (cioli Danilo)</v>
      </c>
      <c r="D88" s="204" t="str">
        <f>Uno!C97</f>
        <v>Cioli Danilo</v>
      </c>
      <c r="E88" s="204">
        <v>41648</v>
      </c>
      <c r="F88" s="204"/>
      <c r="G88" s="204">
        <f>Uno!E97</f>
        <v>0</v>
      </c>
      <c r="H88" s="204" t="e">
        <f>Uno!#REF!</f>
        <v>#REF!</v>
      </c>
      <c r="I88" s="205" t="e">
        <f>Uno!#REF!</f>
        <v>#REF!</v>
      </c>
      <c r="J88" s="205" t="e">
        <f>Uno!#REF!</f>
        <v>#REF!</v>
      </c>
      <c r="K88" s="205" t="e">
        <f>SUM(H88:J88)</f>
        <v>#REF!</v>
      </c>
      <c r="L88" s="207" t="e">
        <f>H88+G88</f>
        <v>#REF!</v>
      </c>
      <c r="M88" s="207" t="e">
        <f>I88+G88</f>
        <v>#REF!</v>
      </c>
      <c r="N88" s="207" t="e">
        <f>J88+G88</f>
        <v>#REF!</v>
      </c>
      <c r="O88" s="208" t="e">
        <f>SUM(L88:N88)</f>
        <v>#REF!</v>
      </c>
      <c r="P88" s="210"/>
      <c r="Q88" s="388">
        <f>IF(B88="e",MAX(L88:N88),0)</f>
        <v>0</v>
      </c>
      <c r="R88" s="229">
        <f>IF(B88="c",MAX(L88:N88),0)</f>
        <v>0</v>
      </c>
      <c r="S88" s="239">
        <f>IF(B88="f",MAX(L88:N88),0)</f>
        <v>0</v>
      </c>
      <c r="T88" s="210"/>
      <c r="U88" s="388">
        <f>IF(B88="e",O88,0)</f>
        <v>0</v>
      </c>
      <c r="V88" s="235">
        <f>IF(B88="c",O88,0)</f>
        <v>0</v>
      </c>
      <c r="W88" s="245">
        <f>IF(B88="f",O88,0)</f>
        <v>0</v>
      </c>
    </row>
    <row r="89" spans="1:23" ht="14.25">
      <c r="A89" s="23" t="str">
        <f>IF(D89&lt;&gt;"",VLOOKUP(D89,'dati-oggi'!$A$2:$P$336,5,0),"")</f>
        <v>a</v>
      </c>
      <c r="B89" s="211" t="str">
        <f>Uno!D98</f>
        <v>B</v>
      </c>
      <c r="C89" s="42" t="str">
        <f>Uno!C95</f>
        <v>24-Dude (cioli Danilo)</v>
      </c>
      <c r="D89" s="42" t="str">
        <f>Uno!C98</f>
        <v>Imparato Marcello</v>
      </c>
      <c r="E89" s="42">
        <v>41649</v>
      </c>
      <c r="F89" s="42"/>
      <c r="G89" s="42">
        <f>Uno!E98</f>
        <v>5</v>
      </c>
      <c r="H89" s="42" t="e">
        <f>Uno!#REF!</f>
        <v>#REF!</v>
      </c>
      <c r="I89" s="43" t="e">
        <f>Uno!#REF!</f>
        <v>#REF!</v>
      </c>
      <c r="J89" s="43" t="e">
        <f>Uno!#REF!</f>
        <v>#REF!</v>
      </c>
      <c r="K89" s="43" t="e">
        <f>SUM(H89:J89)</f>
        <v>#REF!</v>
      </c>
      <c r="L89" s="44" t="e">
        <f>H89+G89</f>
        <v>#REF!</v>
      </c>
      <c r="M89" s="44" t="e">
        <f>I89+G89</f>
        <v>#REF!</v>
      </c>
      <c r="N89" s="44" t="e">
        <f>J89+G89</f>
        <v>#REF!</v>
      </c>
      <c r="O89" s="67" t="e">
        <f>SUM(L89:N89)</f>
        <v>#REF!</v>
      </c>
      <c r="P89" s="105"/>
      <c r="Q89" s="389">
        <f>IF(B89="e",MAX(L89:N89),0)</f>
        <v>0</v>
      </c>
      <c r="R89" s="230">
        <f>IF(B89="c",MAX(L89:N89),0)</f>
        <v>0</v>
      </c>
      <c r="S89" s="240">
        <f>IF(B89="f",MAX(L89:N89),0)</f>
        <v>0</v>
      </c>
      <c r="T89" s="105"/>
      <c r="U89" s="389">
        <f>IF(B89="e",O89,0)</f>
        <v>0</v>
      </c>
      <c r="V89" s="233">
        <f>IF(B89="c",O89,0)</f>
        <v>0</v>
      </c>
      <c r="W89" s="243">
        <f>IF(B89="f",O89,0)</f>
        <v>0</v>
      </c>
    </row>
    <row r="90" spans="1:23" ht="15" thickBot="1">
      <c r="A90" s="23" t="str">
        <f>IF(D90&lt;&gt;"",VLOOKUP(D90,'dati-oggi'!$A$2:$P$336,5,0),"")</f>
        <v>E</v>
      </c>
      <c r="B90" s="212" t="str">
        <f>Uno!D99</f>
        <v>E</v>
      </c>
      <c r="C90" s="213" t="str">
        <f>Uno!C95</f>
        <v>24-Dude (cioli Danilo)</v>
      </c>
      <c r="D90" s="213" t="str">
        <f>Uno!C99</f>
        <v>Lavezzari Carlo</v>
      </c>
      <c r="E90" s="213">
        <v>41650</v>
      </c>
      <c r="F90" s="213"/>
      <c r="G90" s="213">
        <f>Uno!E99</f>
        <v>20</v>
      </c>
      <c r="H90" s="213" t="e">
        <f>Uno!#REF!</f>
        <v>#REF!</v>
      </c>
      <c r="I90" s="214" t="e">
        <f>Uno!#REF!</f>
        <v>#REF!</v>
      </c>
      <c r="J90" s="214" t="e">
        <f>Uno!#REF!</f>
        <v>#REF!</v>
      </c>
      <c r="K90" s="214" t="e">
        <f>SUM(H90:J90)</f>
        <v>#REF!</v>
      </c>
      <c r="L90" s="215" t="e">
        <f>H90+G90</f>
        <v>#REF!</v>
      </c>
      <c r="M90" s="215" t="e">
        <f>I90+G90</f>
        <v>#REF!</v>
      </c>
      <c r="N90" s="215" t="e">
        <f>J90+G90</f>
        <v>#REF!</v>
      </c>
      <c r="O90" s="216" t="e">
        <f>SUM(L90:N90)</f>
        <v>#REF!</v>
      </c>
      <c r="P90" s="217" t="e">
        <f>SUM(O88:O90)</f>
        <v>#REF!</v>
      </c>
      <c r="Q90" s="390" t="e">
        <f>IF(B90="e",MAX(L90:N90),0)</f>
        <v>#REF!</v>
      </c>
      <c r="R90" s="231">
        <f>IF(B90="c",MAX(L90:N90),0)</f>
        <v>0</v>
      </c>
      <c r="S90" s="241">
        <f>IF(B90="f",MAX(L90:N90),0)</f>
        <v>0</v>
      </c>
      <c r="T90" s="218"/>
      <c r="U90" s="390" t="e">
        <f>IF(B90="e",O90,0)</f>
        <v>#REF!</v>
      </c>
      <c r="V90" s="234">
        <f>IF(B90="c",O90,0)</f>
        <v>0</v>
      </c>
      <c r="W90" s="244">
        <f>IF(B90="f",O90,0)</f>
        <v>0</v>
      </c>
    </row>
    <row r="91" spans="1:23" ht="15" thickBot="1">
      <c r="A91" s="23">
        <f>IF(D91&lt;&gt;"",VLOOKUP(D91,'dati-oggi'!$A$2:$P$259,5,0),"")</f>
      </c>
      <c r="B91" s="219" t="b">
        <f>IF(B88=B89,IF(B88=B90,IF(B88="e","attenzione","ok")))</f>
        <v>0</v>
      </c>
      <c r="C91" s="204"/>
      <c r="D91" s="204"/>
      <c r="E91" s="770" t="s">
        <v>27</v>
      </c>
      <c r="F91" s="770"/>
      <c r="G91" s="258">
        <v>23</v>
      </c>
      <c r="H91" s="205"/>
      <c r="I91" s="205"/>
      <c r="J91" s="205"/>
      <c r="K91" s="220"/>
      <c r="L91" s="206"/>
      <c r="M91" s="207"/>
      <c r="N91" s="206"/>
      <c r="O91" s="208"/>
      <c r="P91" s="209"/>
      <c r="Q91" s="388"/>
      <c r="R91" s="229"/>
      <c r="S91" s="239"/>
      <c r="T91" s="210"/>
      <c r="U91" s="388"/>
      <c r="V91" s="235"/>
      <c r="W91" s="245"/>
    </row>
    <row r="92" spans="1:23" ht="14.25">
      <c r="A92" s="23" t="str">
        <f>IF(D92&lt;&gt;"",VLOOKUP(D92,'dati-oggi'!$A$2:$P$336,5,0),"")</f>
        <v>B</v>
      </c>
      <c r="B92" s="248" t="str">
        <f>Uno!D87</f>
        <v>FD</v>
      </c>
      <c r="C92" s="204" t="str">
        <f>Uno!C85</f>
        <v>9-I Love Bowling (P.Fipaldini)</v>
      </c>
      <c r="D92" s="204" t="str">
        <f>Uno!C87</f>
        <v>Aloe Antonietta</v>
      </c>
      <c r="E92" s="204"/>
      <c r="F92" s="204"/>
      <c r="G92" s="204">
        <f>Uno!E87</f>
        <v>25</v>
      </c>
      <c r="H92" s="204" t="e">
        <f>Uno!#REF!</f>
        <v>#REF!</v>
      </c>
      <c r="I92" s="205" t="e">
        <f>Uno!#REF!</f>
        <v>#REF!</v>
      </c>
      <c r="J92" s="205" t="e">
        <f>Uno!#REF!</f>
        <v>#REF!</v>
      </c>
      <c r="K92" s="205" t="e">
        <f>SUM(H92:J92)</f>
        <v>#REF!</v>
      </c>
      <c r="L92" s="207" t="e">
        <f>H92+G92</f>
        <v>#REF!</v>
      </c>
      <c r="M92" s="207" t="e">
        <f>I92+G92</f>
        <v>#REF!</v>
      </c>
      <c r="N92" s="207" t="e">
        <f>J92+G92</f>
        <v>#REF!</v>
      </c>
      <c r="O92" s="208" t="e">
        <f>SUM(L92:N92)</f>
        <v>#REF!</v>
      </c>
      <c r="P92" s="210"/>
      <c r="Q92" s="388">
        <f>IF(B92="e",MAX(L92:N92),0)</f>
        <v>0</v>
      </c>
      <c r="R92" s="229">
        <f>IF(B92="c",MAX(L92:N92),0)</f>
        <v>0</v>
      </c>
      <c r="S92" s="239">
        <f>IF(B92="f",MAX(L92:N92),0)</f>
        <v>0</v>
      </c>
      <c r="T92" s="210"/>
      <c r="U92" s="388">
        <f>IF(B92="e",O92,0)</f>
        <v>0</v>
      </c>
      <c r="V92" s="235">
        <f>IF(B92="c",O92,0)</f>
        <v>0</v>
      </c>
      <c r="W92" s="245">
        <f>IF(B92="f",O92,0)</f>
        <v>0</v>
      </c>
    </row>
    <row r="93" spans="1:23" ht="14.25">
      <c r="A93" s="23" t="str">
        <f>IF(D93&lt;&gt;"",VLOOKUP(D93,'dati-oggi'!$A$2:$P$336,5,0),"")</f>
        <v>B</v>
      </c>
      <c r="B93" s="211" t="str">
        <f>Uno!D88</f>
        <v>B</v>
      </c>
      <c r="C93" s="42" t="str">
        <f>Uno!C85</f>
        <v>9-I Love Bowling (P.Fipaldini)</v>
      </c>
      <c r="D93" s="42" t="str">
        <f>Uno!C88</f>
        <v>Gregori Marcello</v>
      </c>
      <c r="E93" s="42"/>
      <c r="F93" s="42"/>
      <c r="G93" s="42">
        <f>Uno!E88</f>
        <v>5</v>
      </c>
      <c r="H93" s="42" t="e">
        <f>Uno!#REF!</f>
        <v>#REF!</v>
      </c>
      <c r="I93" s="43" t="e">
        <f>Uno!#REF!</f>
        <v>#REF!</v>
      </c>
      <c r="J93" s="43" t="e">
        <f>Uno!#REF!</f>
        <v>#REF!</v>
      </c>
      <c r="K93" s="43" t="e">
        <f>SUM(H93:J93)</f>
        <v>#REF!</v>
      </c>
      <c r="L93" s="44" t="e">
        <f>H93+G93</f>
        <v>#REF!</v>
      </c>
      <c r="M93" s="44" t="e">
        <f>I93+G93</f>
        <v>#REF!</v>
      </c>
      <c r="N93" s="44" t="e">
        <f>J93+G93</f>
        <v>#REF!</v>
      </c>
      <c r="O93" s="67" t="e">
        <f>SUM(L93:N93)</f>
        <v>#REF!</v>
      </c>
      <c r="P93" s="105"/>
      <c r="Q93" s="389">
        <f>IF(B93="e",MAX(L93:N93),0)</f>
        <v>0</v>
      </c>
      <c r="R93" s="230">
        <f>IF(B93="c",MAX(L93:N93),0)</f>
        <v>0</v>
      </c>
      <c r="S93" s="240">
        <f>IF(B93="f",MAX(L93:N93),0)</f>
        <v>0</v>
      </c>
      <c r="T93" s="105"/>
      <c r="U93" s="389">
        <f>IF(B93="e",O93,0)</f>
        <v>0</v>
      </c>
      <c r="V93" s="233">
        <f>IF(B93="c",O93,0)</f>
        <v>0</v>
      </c>
      <c r="W93" s="243">
        <f>IF(B93="f",O93,0)</f>
        <v>0</v>
      </c>
    </row>
    <row r="94" spans="1:23" ht="15" thickBot="1">
      <c r="A94" s="23" t="str">
        <f>IF(D94&lt;&gt;"",VLOOKUP(D94,'dati-oggi'!$A$2:$P$336,5,0),"")</f>
        <v>a</v>
      </c>
      <c r="B94" s="212" t="str">
        <f>Uno!D89</f>
        <v>B</v>
      </c>
      <c r="C94" s="213" t="str">
        <f>Uno!C85</f>
        <v>9-I Love Bowling (P.Fipaldini)</v>
      </c>
      <c r="D94" s="213" t="str">
        <f>Uno!C89</f>
        <v>Sarao Giorgio</v>
      </c>
      <c r="E94" s="213"/>
      <c r="F94" s="213"/>
      <c r="G94" s="213">
        <f>Uno!E89</f>
        <v>5</v>
      </c>
      <c r="H94" s="213" t="e">
        <f>Uno!#REF!</f>
        <v>#REF!</v>
      </c>
      <c r="I94" s="214" t="e">
        <f>Uno!#REF!</f>
        <v>#REF!</v>
      </c>
      <c r="J94" s="214" t="e">
        <f>Uno!#REF!</f>
        <v>#REF!</v>
      </c>
      <c r="K94" s="214" t="e">
        <f>SUM(H94:J94)</f>
        <v>#REF!</v>
      </c>
      <c r="L94" s="215" t="e">
        <f>H94+G94</f>
        <v>#REF!</v>
      </c>
      <c r="M94" s="215" t="e">
        <f>I94+G94</f>
        <v>#REF!</v>
      </c>
      <c r="N94" s="215" t="e">
        <f>J94+G94</f>
        <v>#REF!</v>
      </c>
      <c r="O94" s="216" t="e">
        <f>SUM(L94:N94)</f>
        <v>#REF!</v>
      </c>
      <c r="P94" s="217" t="e">
        <f>SUM(O92:O94)</f>
        <v>#REF!</v>
      </c>
      <c r="Q94" s="390">
        <f>IF(B94="e",MAX(L94:N94),0)</f>
        <v>0</v>
      </c>
      <c r="R94" s="231">
        <f>IF(B94="c",MAX(L94:N94),0)</f>
        <v>0</v>
      </c>
      <c r="S94" s="241">
        <f>IF(B94="f",MAX(L94:N94),0)</f>
        <v>0</v>
      </c>
      <c r="T94" s="218"/>
      <c r="U94" s="390">
        <f>IF(B94="e",O94,0)</f>
        <v>0</v>
      </c>
      <c r="V94" s="234">
        <f>IF(B94="c",O94,0)</f>
        <v>0</v>
      </c>
      <c r="W94" s="244">
        <f>IF(B94="f",O94,0)</f>
        <v>0</v>
      </c>
    </row>
    <row r="95" spans="1:23" ht="15" thickBot="1">
      <c r="A95" s="23">
        <f>IF(D95&lt;&gt;"",VLOOKUP(D95,'dati-oggi'!$A$2:$P$259,5,0),"")</f>
      </c>
      <c r="B95" s="219" t="b">
        <f>IF(B92=B93,IF(B92=B94,IF(B92="e","attenzione","ok")))</f>
        <v>0</v>
      </c>
      <c r="C95" s="204"/>
      <c r="D95" s="204"/>
      <c r="E95" s="770" t="s">
        <v>27</v>
      </c>
      <c r="F95" s="770"/>
      <c r="G95" s="258">
        <v>24</v>
      </c>
      <c r="H95" s="205"/>
      <c r="I95" s="205"/>
      <c r="J95" s="205"/>
      <c r="K95" s="205"/>
      <c r="L95" s="206"/>
      <c r="M95" s="207"/>
      <c r="N95" s="206"/>
      <c r="O95" s="208"/>
      <c r="P95" s="209"/>
      <c r="Q95" s="388"/>
      <c r="R95" s="229"/>
      <c r="S95" s="239"/>
      <c r="T95" s="210"/>
      <c r="U95" s="388"/>
      <c r="V95" s="235"/>
      <c r="W95" s="245"/>
    </row>
    <row r="96" spans="1:23" ht="14.25">
      <c r="A96" s="23" t="str">
        <f>IF(D96&lt;&gt;"",VLOOKUP(D96,'dati-oggi'!$A$2:$P$336,5,0),"")</f>
        <v>B</v>
      </c>
      <c r="B96" s="248" t="str">
        <f>Uno!J87</f>
        <v>B</v>
      </c>
      <c r="C96" s="204" t="str">
        <f>Uno!I85</f>
        <v>21-Technip (M.Giuffrida)</v>
      </c>
      <c r="D96" s="204" t="str">
        <f>Uno!I87</f>
        <v>Di Domizio Tullio</v>
      </c>
      <c r="E96" s="204">
        <v>41648</v>
      </c>
      <c r="F96" s="204"/>
      <c r="G96" s="204">
        <f>Uno!K87</f>
        <v>5</v>
      </c>
      <c r="H96" s="204" t="e">
        <f>Uno!#REF!</f>
        <v>#REF!</v>
      </c>
      <c r="I96" s="205" t="e">
        <f>Uno!#REF!</f>
        <v>#REF!</v>
      </c>
      <c r="J96" s="205" t="e">
        <f>Uno!#REF!</f>
        <v>#REF!</v>
      </c>
      <c r="K96" s="205" t="e">
        <f>SUM(H96:J96)</f>
        <v>#REF!</v>
      </c>
      <c r="L96" s="207" t="e">
        <f>H96+G96</f>
        <v>#REF!</v>
      </c>
      <c r="M96" s="207" t="e">
        <f>I96+G96</f>
        <v>#REF!</v>
      </c>
      <c r="N96" s="207" t="e">
        <f>J96+G96</f>
        <v>#REF!</v>
      </c>
      <c r="O96" s="208" t="e">
        <f>SUM(L96:N96)</f>
        <v>#REF!</v>
      </c>
      <c r="P96" s="210"/>
      <c r="Q96" s="388">
        <f>IF(B96="e",MAX(L96:N96),0)</f>
        <v>0</v>
      </c>
      <c r="R96" s="229">
        <f>IF(B96="c",MAX(L96:N96),0)</f>
        <v>0</v>
      </c>
      <c r="S96" s="239">
        <f>IF(B96="f",MAX(L96:N96),0)</f>
        <v>0</v>
      </c>
      <c r="T96" s="210"/>
      <c r="U96" s="388">
        <f>IF(B96="e",O96,0)</f>
        <v>0</v>
      </c>
      <c r="V96" s="235">
        <f>IF(B96="c",O96,0)</f>
        <v>0</v>
      </c>
      <c r="W96" s="245">
        <f>IF(B96="f",O96,0)</f>
        <v>0</v>
      </c>
    </row>
    <row r="97" spans="1:23" ht="14.25">
      <c r="A97" s="23" t="str">
        <f>IF(D97&lt;&gt;"",VLOOKUP(D97,'dati-oggi'!$A$2:$P$336,5,0),"")</f>
        <v>a</v>
      </c>
      <c r="B97" s="211" t="str">
        <f>Uno!J88</f>
        <v>A</v>
      </c>
      <c r="C97" s="42" t="str">
        <f>Uno!I85</f>
        <v>21-Technip (M.Giuffrida)</v>
      </c>
      <c r="D97" s="42" t="str">
        <f>Uno!I88</f>
        <v>Sciascia Giuseppe</v>
      </c>
      <c r="E97" s="42">
        <v>41649</v>
      </c>
      <c r="F97" s="42"/>
      <c r="G97" s="42">
        <f>Uno!K88</f>
        <v>0</v>
      </c>
      <c r="H97" s="42" t="e">
        <f>Uno!#REF!</f>
        <v>#REF!</v>
      </c>
      <c r="I97" s="43" t="e">
        <f>Uno!#REF!</f>
        <v>#REF!</v>
      </c>
      <c r="J97" s="43" t="e">
        <f>Uno!#REF!</f>
        <v>#REF!</v>
      </c>
      <c r="K97" s="43" t="e">
        <f>SUM(H97:J97)</f>
        <v>#REF!</v>
      </c>
      <c r="L97" s="44" t="e">
        <f>H97+G97</f>
        <v>#REF!</v>
      </c>
      <c r="M97" s="44" t="e">
        <f>I97+G97</f>
        <v>#REF!</v>
      </c>
      <c r="N97" s="44" t="e">
        <f>J97+G97</f>
        <v>#REF!</v>
      </c>
      <c r="O97" s="67" t="e">
        <f>SUM(L97:N97)</f>
        <v>#REF!</v>
      </c>
      <c r="P97" s="105"/>
      <c r="Q97" s="389">
        <f>IF(B97="e",MAX(L97:N97),0)</f>
        <v>0</v>
      </c>
      <c r="R97" s="230">
        <f>IF(B97="c",MAX(L97:N97),0)</f>
        <v>0</v>
      </c>
      <c r="S97" s="240">
        <f>IF(B97="f",MAX(L97:N97),0)</f>
        <v>0</v>
      </c>
      <c r="T97" s="105"/>
      <c r="U97" s="389">
        <f>IF(B97="e",O97,0)</f>
        <v>0</v>
      </c>
      <c r="V97" s="233">
        <f>IF(B97="c",O97,0)</f>
        <v>0</v>
      </c>
      <c r="W97" s="243">
        <f>IF(B97="f",O97,0)</f>
        <v>0</v>
      </c>
    </row>
    <row r="98" spans="1:23" ht="15" thickBot="1">
      <c r="A98" s="23" t="str">
        <f>IF(D98&lt;&gt;"",VLOOKUP(D98,'dati-oggi'!$A$2:$P$336,5,0),"")</f>
        <v>E</v>
      </c>
      <c r="B98" s="212" t="str">
        <f>Uno!J89</f>
        <v>D</v>
      </c>
      <c r="C98" s="213" t="str">
        <f>Uno!I85</f>
        <v>21-Technip (M.Giuffrida)</v>
      </c>
      <c r="D98" s="213" t="str">
        <f>Uno!I89</f>
        <v>Jose Ronaldo</v>
      </c>
      <c r="E98" s="213">
        <v>41650</v>
      </c>
      <c r="F98" s="213"/>
      <c r="G98" s="213">
        <f>Uno!K89</f>
        <v>15</v>
      </c>
      <c r="H98" s="213" t="e">
        <f>Uno!#REF!</f>
        <v>#REF!</v>
      </c>
      <c r="I98" s="214" t="e">
        <f>Uno!#REF!</f>
        <v>#REF!</v>
      </c>
      <c r="J98" s="214" t="e">
        <f>Uno!#REF!</f>
        <v>#REF!</v>
      </c>
      <c r="K98" s="214" t="e">
        <f>SUM(H98:J98)</f>
        <v>#REF!</v>
      </c>
      <c r="L98" s="215" t="e">
        <f>H98+G98</f>
        <v>#REF!</v>
      </c>
      <c r="M98" s="215" t="e">
        <f>I98+G98</f>
        <v>#REF!</v>
      </c>
      <c r="N98" s="215" t="e">
        <f>J98+G98</f>
        <v>#REF!</v>
      </c>
      <c r="O98" s="216" t="e">
        <f>SUM(L98:N98)</f>
        <v>#REF!</v>
      </c>
      <c r="P98" s="217" t="e">
        <f>SUM(O96:O98)</f>
        <v>#REF!</v>
      </c>
      <c r="Q98" s="393">
        <f>IF(B98="e",MAX(L98:N98),0)</f>
        <v>0</v>
      </c>
      <c r="R98" s="225">
        <f>IF(B98="c",MAX(L98:N98),0)</f>
        <v>0</v>
      </c>
      <c r="S98" s="237">
        <f>IF(B98="f",MAX(L98:N98),0)</f>
        <v>0</v>
      </c>
      <c r="T98" s="218"/>
      <c r="U98" s="390">
        <f>IF(B98="e",O98,0)</f>
        <v>0</v>
      </c>
      <c r="V98" s="234">
        <f>IF(B98="c",O98,0)</f>
        <v>0</v>
      </c>
      <c r="W98" s="244">
        <f>IF(B98="f",O98,0)</f>
        <v>0</v>
      </c>
    </row>
    <row r="99" spans="1:23" ht="15" thickBot="1">
      <c r="A99" s="23">
        <f>IF(D99&lt;&gt;"",VLOOKUP(D99,'dati-oggi'!$A$2:$P$259,5,0),"")</f>
      </c>
      <c r="B99" s="357" t="b">
        <f>IF(B96=B97,IF(B96=B98,IF(B96="e","attenzione","ok")))</f>
        <v>0</v>
      </c>
      <c r="C99" s="213"/>
      <c r="D99" s="213"/>
      <c r="E99" s="213"/>
      <c r="F99" s="213"/>
      <c r="G99" s="214"/>
      <c r="H99" s="214"/>
      <c r="I99" s="214"/>
      <c r="J99" s="214"/>
      <c r="K99" s="214"/>
      <c r="L99" s="363"/>
      <c r="M99" s="214"/>
      <c r="N99" s="363"/>
      <c r="O99" s="216"/>
      <c r="P99" s="217"/>
      <c r="Q99" s="396" t="s">
        <v>28</v>
      </c>
      <c r="R99" s="364" t="s">
        <v>29</v>
      </c>
      <c r="S99" s="365" t="s">
        <v>30</v>
      </c>
      <c r="T99" s="218"/>
      <c r="U99" s="399" t="s">
        <v>28</v>
      </c>
      <c r="V99" s="218" t="s">
        <v>29</v>
      </c>
      <c r="W99" s="300" t="s">
        <v>30</v>
      </c>
    </row>
    <row r="100" spans="2:23" ht="15.75" thickBot="1">
      <c r="B100" s="10"/>
      <c r="C100" s="16"/>
      <c r="D100" s="16"/>
      <c r="E100" s="16"/>
      <c r="F100" s="16"/>
      <c r="G100" s="18"/>
      <c r="H100" s="18"/>
      <c r="I100" s="18"/>
      <c r="J100" s="18"/>
      <c r="K100" s="18"/>
      <c r="L100" s="10"/>
      <c r="M100" s="18"/>
      <c r="N100" s="10"/>
      <c r="O100" s="75"/>
      <c r="Q100" s="397" t="e">
        <f>MAX(Q4:Q98)</f>
        <v>#REF!</v>
      </c>
      <c r="R100" s="361" t="e">
        <f>MAX(R4:R98)</f>
        <v>#REF!</v>
      </c>
      <c r="S100" s="362">
        <f>MAX(S4:S98)</f>
        <v>0</v>
      </c>
      <c r="T100" s="80"/>
      <c r="U100" s="397" t="e">
        <f>MAX(U4:U98)</f>
        <v>#REF!</v>
      </c>
      <c r="V100" s="361" t="e">
        <f>MAX(V4:V98)</f>
        <v>#REF!</v>
      </c>
      <c r="W100" s="362">
        <f>MAX(W4:W98)</f>
        <v>0</v>
      </c>
    </row>
    <row r="101" spans="2:15" ht="14.25">
      <c r="B101" s="10"/>
      <c r="C101" s="16"/>
      <c r="D101" s="16"/>
      <c r="E101" s="16"/>
      <c r="F101" s="16"/>
      <c r="G101" s="18"/>
      <c r="H101" s="18"/>
      <c r="I101" s="18"/>
      <c r="J101" s="18"/>
      <c r="K101" s="18"/>
      <c r="L101" s="10"/>
      <c r="M101" s="18"/>
      <c r="N101" s="10"/>
      <c r="O101" s="75"/>
    </row>
    <row r="102" spans="2:23" ht="14.25">
      <c r="B102" s="84"/>
      <c r="C102" s="85"/>
      <c r="D102" s="85"/>
      <c r="E102" s="85"/>
      <c r="F102" s="85"/>
      <c r="G102" s="86"/>
      <c r="H102" s="86"/>
      <c r="I102" s="86"/>
      <c r="J102" s="86"/>
      <c r="K102" s="2"/>
      <c r="L102" s="87"/>
      <c r="M102" s="2"/>
      <c r="N102" s="82"/>
      <c r="O102" s="75"/>
      <c r="P102" s="23" t="s">
        <v>440</v>
      </c>
      <c r="Q102" s="23" t="e">
        <f>LARGE(Q4:Q98,1)</f>
        <v>#REF!</v>
      </c>
      <c r="R102" s="23" t="e">
        <f>LARGE(R4:R98,1)</f>
        <v>#REF!</v>
      </c>
      <c r="S102" s="23">
        <f>LARGE(S4:S98,1)</f>
        <v>0</v>
      </c>
      <c r="U102" s="23" t="e">
        <f>LARGE(U4:U98,1)</f>
        <v>#REF!</v>
      </c>
      <c r="V102" s="23" t="e">
        <f>LARGE(V4:V98,1)</f>
        <v>#REF!</v>
      </c>
      <c r="W102" s="23">
        <f>LARGE(W4:W98,1)</f>
        <v>0</v>
      </c>
    </row>
    <row r="103" spans="2:23" ht="14.25">
      <c r="B103" s="84"/>
      <c r="C103" s="16"/>
      <c r="D103" s="85"/>
      <c r="E103" s="85"/>
      <c r="F103" s="85"/>
      <c r="G103" s="2"/>
      <c r="H103" s="2"/>
      <c r="I103" s="2"/>
      <c r="J103" s="2"/>
      <c r="K103" s="2"/>
      <c r="L103" s="87"/>
      <c r="M103" s="2"/>
      <c r="N103" s="82"/>
      <c r="O103" s="75"/>
      <c r="P103" s="23" t="s">
        <v>441</v>
      </c>
      <c r="Q103" s="23" t="e">
        <f>LARGE(Q4:Q98,2)</f>
        <v>#REF!</v>
      </c>
      <c r="R103" s="23" t="e">
        <f>LARGE(R4:R98,2)</f>
        <v>#REF!</v>
      </c>
      <c r="S103" s="23">
        <f>LARGE(S4:S98,2)</f>
        <v>0</v>
      </c>
      <c r="U103" s="23" t="e">
        <f>LARGE(U4:U98,2)</f>
        <v>#REF!</v>
      </c>
      <c r="V103" s="23" t="e">
        <f>LARGE(V4:V98,2)</f>
        <v>#REF!</v>
      </c>
      <c r="W103" s="23">
        <f>LARGE(W4:W98,2)</f>
        <v>0</v>
      </c>
    </row>
    <row r="104" spans="2:23" ht="14.25">
      <c r="B104" s="84"/>
      <c r="C104" s="85"/>
      <c r="D104" s="85"/>
      <c r="E104" s="85"/>
      <c r="F104" s="85"/>
      <c r="G104" s="2"/>
      <c r="H104" s="2"/>
      <c r="I104" s="2"/>
      <c r="J104" s="2"/>
      <c r="K104" s="2"/>
      <c r="L104" s="87"/>
      <c r="M104" s="2"/>
      <c r="N104" s="82"/>
      <c r="O104" s="75"/>
      <c r="P104" s="23" t="s">
        <v>442</v>
      </c>
      <c r="Q104" s="23" t="e">
        <f>LARGE(Q4:Q98,3)</f>
        <v>#REF!</v>
      </c>
      <c r="R104" s="23" t="e">
        <f>LARGE(R4:R98,3)</f>
        <v>#REF!</v>
      </c>
      <c r="S104" s="23">
        <f>LARGE(S4:S98,3)</f>
        <v>0</v>
      </c>
      <c r="U104" s="23" t="e">
        <f>LARGE(U4:U98,3)</f>
        <v>#REF!</v>
      </c>
      <c r="V104" s="23" t="e">
        <f>LARGE(V4:V98,3)</f>
        <v>#REF!</v>
      </c>
      <c r="W104" s="23">
        <f>LARGE(W4:W98,3)</f>
        <v>0</v>
      </c>
    </row>
    <row r="105" spans="2:23" ht="14.25">
      <c r="B105" s="84"/>
      <c r="C105" s="85"/>
      <c r="D105" s="85"/>
      <c r="E105" s="85"/>
      <c r="F105" s="85"/>
      <c r="G105" s="2"/>
      <c r="H105" s="2"/>
      <c r="I105" s="2"/>
      <c r="J105" s="2"/>
      <c r="K105" s="2"/>
      <c r="L105" s="87"/>
      <c r="M105" s="2"/>
      <c r="N105" s="82"/>
      <c r="O105" s="75"/>
      <c r="P105" s="23" t="s">
        <v>443</v>
      </c>
      <c r="Q105" s="23" t="e">
        <f>LARGE(Q4:Q98,4)</f>
        <v>#REF!</v>
      </c>
      <c r="R105" s="23" t="e">
        <f>LARGE(R4:R98,4)</f>
        <v>#REF!</v>
      </c>
      <c r="S105" s="23">
        <f>LARGE(S4:S98,4)</f>
        <v>0</v>
      </c>
      <c r="U105" s="23" t="e">
        <f>LARGE(U4:U98,4)</f>
        <v>#REF!</v>
      </c>
      <c r="V105" s="23" t="e">
        <f>LARGE(V4:V98,4)</f>
        <v>#REF!</v>
      </c>
      <c r="W105" s="23">
        <f>LARGE(W4:W98,4)</f>
        <v>0</v>
      </c>
    </row>
    <row r="106" spans="2:15" ht="14.25">
      <c r="B106" s="84"/>
      <c r="C106" s="16"/>
      <c r="D106" s="85"/>
      <c r="E106" s="85"/>
      <c r="F106" s="85"/>
      <c r="G106" s="86"/>
      <c r="H106" s="86"/>
      <c r="I106" s="86"/>
      <c r="J106" s="86"/>
      <c r="K106" s="86"/>
      <c r="L106" s="87"/>
      <c r="M106" s="2"/>
      <c r="N106" s="82"/>
      <c r="O106" s="75"/>
    </row>
    <row r="107" spans="2:15" ht="14.25">
      <c r="B107" s="84"/>
      <c r="C107" s="16"/>
      <c r="D107" s="85"/>
      <c r="E107" s="85"/>
      <c r="F107" s="85"/>
      <c r="G107" s="2"/>
      <c r="H107" s="2"/>
      <c r="I107" s="2"/>
      <c r="J107" s="2"/>
      <c r="K107" s="2"/>
      <c r="L107" s="87"/>
      <c r="M107" s="2"/>
      <c r="N107" s="82"/>
      <c r="O107" s="75"/>
    </row>
    <row r="108" spans="2:15" ht="14.25">
      <c r="B108" s="84"/>
      <c r="C108" s="85"/>
      <c r="D108" s="85"/>
      <c r="E108" s="85"/>
      <c r="F108" s="85"/>
      <c r="G108" s="86"/>
      <c r="H108" s="86"/>
      <c r="I108" s="86"/>
      <c r="J108" s="86"/>
      <c r="K108" s="2"/>
      <c r="L108" s="87"/>
      <c r="M108" s="2"/>
      <c r="N108" s="82"/>
      <c r="O108" s="75"/>
    </row>
    <row r="109" spans="2:15" ht="14.25">
      <c r="B109" s="84"/>
      <c r="C109" s="1"/>
      <c r="D109" s="85"/>
      <c r="E109" s="85"/>
      <c r="F109" s="85"/>
      <c r="G109" s="86"/>
      <c r="H109" s="86"/>
      <c r="I109" s="86"/>
      <c r="J109" s="86"/>
      <c r="K109" s="86"/>
      <c r="M109" s="86"/>
      <c r="N109" s="84"/>
      <c r="O109" s="88"/>
    </row>
    <row r="110" spans="2:15" ht="14.25">
      <c r="B110" s="84"/>
      <c r="C110" s="85"/>
      <c r="D110" s="85"/>
      <c r="E110" s="85"/>
      <c r="F110" s="85"/>
      <c r="G110" s="2"/>
      <c r="H110" s="2"/>
      <c r="I110" s="2"/>
      <c r="J110" s="2"/>
      <c r="K110" s="2"/>
      <c r="L110" s="87"/>
      <c r="M110" s="2"/>
      <c r="N110" s="82"/>
      <c r="O110" s="75"/>
    </row>
    <row r="111" spans="2:15" ht="14.25">
      <c r="B111" s="84"/>
      <c r="C111" s="85"/>
      <c r="D111" s="85"/>
      <c r="E111" s="85"/>
      <c r="F111" s="85"/>
      <c r="G111" s="86"/>
      <c r="H111" s="86"/>
      <c r="I111" s="86"/>
      <c r="J111" s="86"/>
      <c r="K111" s="86"/>
      <c r="L111" s="87"/>
      <c r="M111" s="2"/>
      <c r="N111" s="82"/>
      <c r="O111" s="75"/>
    </row>
    <row r="112" spans="2:15" ht="14.25">
      <c r="B112" s="84"/>
      <c r="C112" s="85"/>
      <c r="D112" s="85"/>
      <c r="E112" s="85"/>
      <c r="F112" s="85"/>
      <c r="G112" s="2"/>
      <c r="H112" s="2"/>
      <c r="I112" s="2"/>
      <c r="J112" s="2"/>
      <c r="K112" s="2"/>
      <c r="L112" s="87"/>
      <c r="M112" s="2"/>
      <c r="N112" s="82"/>
      <c r="O112" s="75"/>
    </row>
    <row r="113" spans="2:15" ht="14.25">
      <c r="B113" s="84"/>
      <c r="C113" s="85"/>
      <c r="D113" s="85"/>
      <c r="E113" s="85"/>
      <c r="F113" s="85"/>
      <c r="G113" s="2"/>
      <c r="H113" s="2"/>
      <c r="I113" s="2"/>
      <c r="J113" s="2"/>
      <c r="K113" s="2"/>
      <c r="L113" s="87"/>
      <c r="M113" s="2"/>
      <c r="N113" s="82"/>
      <c r="O113" s="75"/>
    </row>
    <row r="114" spans="2:15" ht="14.25">
      <c r="B114" s="84"/>
      <c r="C114" s="85"/>
      <c r="D114" s="85"/>
      <c r="E114" s="85"/>
      <c r="F114" s="85"/>
      <c r="G114" s="86"/>
      <c r="H114" s="86"/>
      <c r="I114" s="86"/>
      <c r="J114" s="86"/>
      <c r="K114" s="86"/>
      <c r="L114" s="87"/>
      <c r="M114" s="2"/>
      <c r="N114" s="82"/>
      <c r="O114" s="75"/>
    </row>
    <row r="115" spans="2:15" ht="14.25">
      <c r="B115" s="84"/>
      <c r="C115" s="85"/>
      <c r="D115" s="85"/>
      <c r="E115" s="85"/>
      <c r="F115" s="85"/>
      <c r="G115" s="2"/>
      <c r="H115" s="2"/>
      <c r="I115" s="2"/>
      <c r="J115" s="2"/>
      <c r="K115" s="2"/>
      <c r="L115" s="87"/>
      <c r="M115" s="2"/>
      <c r="N115" s="82"/>
      <c r="O115" s="75"/>
    </row>
    <row r="116" spans="2:15" ht="14.25">
      <c r="B116" s="84"/>
      <c r="C116" s="85"/>
      <c r="D116" s="85"/>
      <c r="E116" s="85"/>
      <c r="F116" s="85"/>
      <c r="G116" s="2"/>
      <c r="H116" s="2"/>
      <c r="I116" s="2"/>
      <c r="J116" s="2"/>
      <c r="K116" s="2"/>
      <c r="L116" s="87"/>
      <c r="M116" s="2"/>
      <c r="N116" s="82"/>
      <c r="O116" s="75"/>
    </row>
    <row r="117" spans="2:15" ht="14.25">
      <c r="B117" s="84"/>
      <c r="C117" s="85"/>
      <c r="D117" s="85"/>
      <c r="E117" s="85"/>
      <c r="F117" s="85"/>
      <c r="G117" s="86"/>
      <c r="H117" s="86"/>
      <c r="I117" s="86"/>
      <c r="J117" s="86"/>
      <c r="K117" s="86"/>
      <c r="L117" s="87"/>
      <c r="M117" s="2"/>
      <c r="N117" s="82"/>
      <c r="O117" s="75"/>
    </row>
    <row r="118" spans="2:15" ht="14.25">
      <c r="B118" s="84"/>
      <c r="C118" s="85"/>
      <c r="D118" s="85"/>
      <c r="E118" s="85"/>
      <c r="F118" s="85"/>
      <c r="G118" s="2"/>
      <c r="H118" s="2"/>
      <c r="I118" s="2"/>
      <c r="J118" s="2"/>
      <c r="K118" s="2"/>
      <c r="L118" s="87"/>
      <c r="M118" s="2"/>
      <c r="N118" s="82"/>
      <c r="O118" s="75"/>
    </row>
    <row r="119" spans="2:15" ht="14.25">
      <c r="B119" s="10"/>
      <c r="C119" s="16"/>
      <c r="D119" s="16"/>
      <c r="E119" s="16"/>
      <c r="F119" s="16"/>
      <c r="G119" s="2"/>
      <c r="H119" s="2"/>
      <c r="I119" s="2"/>
      <c r="J119" s="2"/>
      <c r="K119" s="2"/>
      <c r="L119" s="87"/>
      <c r="M119" s="2"/>
      <c r="N119" s="82"/>
      <c r="O119" s="75"/>
    </row>
    <row r="120" spans="2:15" ht="14.25">
      <c r="B120" s="10"/>
      <c r="C120" s="16"/>
      <c r="D120" s="16"/>
      <c r="E120" s="16"/>
      <c r="F120" s="16"/>
      <c r="G120" s="2"/>
      <c r="H120" s="2"/>
      <c r="I120" s="2"/>
      <c r="J120" s="2"/>
      <c r="K120" s="2"/>
      <c r="L120" s="87"/>
      <c r="M120" s="2"/>
      <c r="N120" s="82"/>
      <c r="O120" s="75"/>
    </row>
    <row r="121" spans="2:15" ht="14.25">
      <c r="B121" s="10"/>
      <c r="C121" s="16"/>
      <c r="D121" s="16"/>
      <c r="E121" s="16"/>
      <c r="F121" s="16"/>
      <c r="G121" s="2"/>
      <c r="H121" s="2"/>
      <c r="I121" s="2"/>
      <c r="J121" s="2"/>
      <c r="K121" s="2"/>
      <c r="L121" s="87"/>
      <c r="M121" s="2"/>
      <c r="N121" s="82"/>
      <c r="O121" s="75"/>
    </row>
    <row r="122" spans="2:15" ht="14.25">
      <c r="B122" s="10"/>
      <c r="C122" s="16"/>
      <c r="D122" s="16"/>
      <c r="E122" s="16"/>
      <c r="F122" s="16"/>
      <c r="G122" s="2"/>
      <c r="H122" s="2"/>
      <c r="I122" s="2"/>
      <c r="J122" s="2"/>
      <c r="K122" s="2"/>
      <c r="L122" s="87"/>
      <c r="M122" s="2"/>
      <c r="N122" s="82"/>
      <c r="O122" s="75"/>
    </row>
    <row r="123" spans="2:15" ht="14.25">
      <c r="B123" s="10"/>
      <c r="C123" s="16"/>
      <c r="D123" s="16"/>
      <c r="E123" s="16"/>
      <c r="F123" s="16"/>
      <c r="G123" s="18"/>
      <c r="H123" s="18"/>
      <c r="I123" s="18"/>
      <c r="J123" s="18"/>
      <c r="K123" s="2"/>
      <c r="L123" s="87"/>
      <c r="M123" s="2"/>
      <c r="N123" s="82"/>
      <c r="O123" s="75"/>
    </row>
    <row r="124" spans="2:15" ht="14.25">
      <c r="B124" s="10"/>
      <c r="C124" s="16"/>
      <c r="D124" s="16"/>
      <c r="E124" s="16"/>
      <c r="F124" s="16"/>
      <c r="G124" s="18"/>
      <c r="H124" s="18"/>
      <c r="I124" s="18"/>
      <c r="J124" s="18"/>
      <c r="K124" s="18"/>
      <c r="L124" s="87"/>
      <c r="M124" s="2"/>
      <c r="N124" s="82"/>
      <c r="O124" s="75"/>
    </row>
    <row r="125" spans="2:15" ht="14.25">
      <c r="B125" s="10"/>
      <c r="C125" s="16"/>
      <c r="D125" s="16"/>
      <c r="E125" s="16"/>
      <c r="F125" s="16"/>
      <c r="G125" s="18"/>
      <c r="H125" s="18"/>
      <c r="I125" s="18"/>
      <c r="J125" s="18"/>
      <c r="K125" s="18"/>
      <c r="L125" s="87"/>
      <c r="M125" s="2"/>
      <c r="N125" s="82"/>
      <c r="O125" s="75"/>
    </row>
    <row r="126" spans="2:15" ht="14.25">
      <c r="B126" s="10"/>
      <c r="C126" s="16"/>
      <c r="D126" s="16"/>
      <c r="E126" s="16"/>
      <c r="F126" s="16"/>
      <c r="G126" s="18"/>
      <c r="H126" s="18"/>
      <c r="I126" s="18"/>
      <c r="J126" s="18"/>
      <c r="K126" s="2"/>
      <c r="L126" s="87"/>
      <c r="M126" s="2"/>
      <c r="N126" s="82"/>
      <c r="O126" s="75"/>
    </row>
    <row r="127" spans="2:15" ht="14.25">
      <c r="B127" s="10"/>
      <c r="C127" s="16"/>
      <c r="D127" s="16"/>
      <c r="E127" s="16"/>
      <c r="F127" s="16"/>
      <c r="G127" s="18"/>
      <c r="H127" s="18"/>
      <c r="I127" s="18"/>
      <c r="J127" s="18"/>
      <c r="K127" s="18"/>
      <c r="L127" s="87"/>
      <c r="M127" s="2"/>
      <c r="N127" s="82"/>
      <c r="O127" s="75"/>
    </row>
    <row r="128" spans="2:15" ht="14.25">
      <c r="B128" s="10"/>
      <c r="C128" s="16"/>
      <c r="D128" s="16"/>
      <c r="E128" s="16"/>
      <c r="F128" s="16"/>
      <c r="G128" s="18"/>
      <c r="H128" s="18"/>
      <c r="I128" s="18"/>
      <c r="J128" s="18"/>
      <c r="K128" s="18"/>
      <c r="L128" s="87"/>
      <c r="M128" s="2"/>
      <c r="N128" s="82"/>
      <c r="O128" s="75"/>
    </row>
    <row r="129" spans="2:15" ht="14.25">
      <c r="B129" s="10"/>
      <c r="C129" s="16"/>
      <c r="D129" s="16"/>
      <c r="E129" s="16"/>
      <c r="F129" s="16"/>
      <c r="G129" s="18"/>
      <c r="H129" s="18"/>
      <c r="I129" s="18"/>
      <c r="J129" s="18"/>
      <c r="K129" s="18"/>
      <c r="L129" s="87"/>
      <c r="M129" s="2"/>
      <c r="N129" s="82"/>
      <c r="O129" s="75"/>
    </row>
    <row r="130" spans="2:15" ht="14.25">
      <c r="B130" s="10"/>
      <c r="C130" s="16"/>
      <c r="D130" s="16"/>
      <c r="E130" s="16"/>
      <c r="F130" s="16"/>
      <c r="G130" s="2"/>
      <c r="H130" s="2"/>
      <c r="I130" s="2"/>
      <c r="J130" s="2"/>
      <c r="K130" s="2"/>
      <c r="L130" s="87"/>
      <c r="M130" s="2"/>
      <c r="N130" s="82"/>
      <c r="O130" s="75"/>
    </row>
    <row r="131" spans="2:15" ht="14.25">
      <c r="B131" s="10"/>
      <c r="C131" s="16"/>
      <c r="D131" s="16"/>
      <c r="E131" s="16"/>
      <c r="F131" s="16"/>
      <c r="G131" s="18"/>
      <c r="H131" s="18"/>
      <c r="I131" s="18"/>
      <c r="J131" s="18"/>
      <c r="K131" s="18"/>
      <c r="M131" s="86"/>
      <c r="N131" s="84"/>
      <c r="O131" s="88"/>
    </row>
    <row r="133" spans="2:15" ht="14.25">
      <c r="B133" s="10"/>
      <c r="C133" s="16"/>
      <c r="D133" s="16"/>
      <c r="E133" s="16"/>
      <c r="F133" s="16"/>
      <c r="G133" s="18"/>
      <c r="H133" s="18"/>
      <c r="I133" s="18"/>
      <c r="J133" s="18"/>
      <c r="K133" s="18"/>
      <c r="M133" s="86"/>
      <c r="N133" s="84"/>
      <c r="O133" s="88"/>
    </row>
    <row r="134" spans="2:15" ht="14.25">
      <c r="B134" s="10"/>
      <c r="D134" s="16"/>
      <c r="E134" s="16"/>
      <c r="F134" s="16"/>
      <c r="G134" s="18"/>
      <c r="H134" s="18"/>
      <c r="I134" s="18"/>
      <c r="J134" s="18"/>
      <c r="K134" s="18"/>
      <c r="M134" s="86"/>
      <c r="N134" s="84"/>
      <c r="O134" s="88"/>
    </row>
    <row r="135" spans="2:15" ht="14.25">
      <c r="B135" s="10"/>
      <c r="C135" s="16"/>
      <c r="D135" s="16"/>
      <c r="E135" s="16"/>
      <c r="F135" s="16"/>
      <c r="G135" s="18"/>
      <c r="H135" s="18"/>
      <c r="I135" s="18"/>
      <c r="J135" s="18"/>
      <c r="K135" s="18"/>
      <c r="M135" s="86"/>
      <c r="N135" s="84"/>
      <c r="O135" s="88"/>
    </row>
    <row r="136" spans="2:15" ht="14.25">
      <c r="B136" s="10"/>
      <c r="C136" s="16"/>
      <c r="D136" s="16"/>
      <c r="E136" s="16"/>
      <c r="F136" s="16"/>
      <c r="G136" s="2"/>
      <c r="H136" s="2"/>
      <c r="I136" s="2"/>
      <c r="J136" s="2"/>
      <c r="K136" s="2"/>
      <c r="L136" s="87"/>
      <c r="M136" s="2"/>
      <c r="N136" s="82"/>
      <c r="O136" s="75"/>
    </row>
    <row r="137" spans="2:15" ht="14.25">
      <c r="B137" s="10"/>
      <c r="C137" s="16"/>
      <c r="D137" s="16"/>
      <c r="E137" s="16"/>
      <c r="F137" s="16"/>
      <c r="G137" s="2"/>
      <c r="H137" s="2"/>
      <c r="I137" s="2"/>
      <c r="J137" s="2"/>
      <c r="K137" s="2"/>
      <c r="L137" s="87"/>
      <c r="M137" s="2"/>
      <c r="N137" s="82"/>
      <c r="O137" s="75"/>
    </row>
    <row r="138" spans="2:15" ht="14.25">
      <c r="B138" s="10"/>
      <c r="C138" s="16"/>
      <c r="D138" s="16"/>
      <c r="E138" s="16"/>
      <c r="F138" s="16"/>
      <c r="G138" s="2"/>
      <c r="H138" s="2"/>
      <c r="I138" s="2"/>
      <c r="J138" s="2"/>
      <c r="K138" s="2"/>
      <c r="L138" s="87"/>
      <c r="M138" s="2"/>
      <c r="N138" s="82"/>
      <c r="O138" s="75"/>
    </row>
    <row r="139" spans="2:15" ht="14.25">
      <c r="B139" s="10"/>
      <c r="C139" s="16"/>
      <c r="D139" s="16"/>
      <c r="E139" s="16"/>
      <c r="F139" s="16"/>
      <c r="G139" s="18"/>
      <c r="H139" s="18"/>
      <c r="I139" s="18"/>
      <c r="J139" s="18"/>
      <c r="K139" s="18"/>
      <c r="M139" s="86"/>
      <c r="N139" s="84"/>
      <c r="O139" s="88"/>
    </row>
    <row r="140" spans="2:15" ht="14.25">
      <c r="B140" s="10"/>
      <c r="C140" s="16"/>
      <c r="D140" s="16"/>
      <c r="E140" s="16"/>
      <c r="F140" s="16"/>
      <c r="G140" s="2"/>
      <c r="H140" s="2"/>
      <c r="I140" s="2"/>
      <c r="J140" s="2"/>
      <c r="K140" s="2"/>
      <c r="L140" s="87"/>
      <c r="M140" s="2"/>
      <c r="N140" s="82"/>
      <c r="O140" s="75"/>
    </row>
    <row r="141" spans="2:15" ht="14.25">
      <c r="B141" s="10"/>
      <c r="C141" s="16"/>
      <c r="D141" s="16"/>
      <c r="E141" s="16"/>
      <c r="F141" s="16"/>
      <c r="G141" s="18"/>
      <c r="H141" s="18"/>
      <c r="I141" s="18"/>
      <c r="J141" s="18"/>
      <c r="K141" s="18"/>
      <c r="M141" s="86"/>
      <c r="N141" s="84"/>
      <c r="O141" s="88"/>
    </row>
    <row r="142" spans="2:15" ht="14.25">
      <c r="B142" s="10"/>
      <c r="C142" s="16"/>
      <c r="D142" s="16"/>
      <c r="E142" s="16"/>
      <c r="F142" s="16"/>
      <c r="G142" s="2"/>
      <c r="H142" s="2"/>
      <c r="I142" s="2"/>
      <c r="J142" s="2"/>
      <c r="K142" s="2"/>
      <c r="L142" s="87"/>
      <c r="M142" s="2"/>
      <c r="N142" s="82"/>
      <c r="O142" s="75"/>
    </row>
    <row r="143" spans="2:15" ht="14.25">
      <c r="B143" s="10"/>
      <c r="C143" s="16"/>
      <c r="D143" s="16"/>
      <c r="E143" s="16"/>
      <c r="F143" s="16"/>
      <c r="G143" s="18"/>
      <c r="H143" s="18"/>
      <c r="I143" s="18"/>
      <c r="J143" s="18"/>
      <c r="K143" s="18"/>
      <c r="M143" s="86"/>
      <c r="N143" s="84"/>
      <c r="O143" s="88"/>
    </row>
    <row r="144" spans="2:15" ht="14.25">
      <c r="B144" s="10"/>
      <c r="C144" s="16"/>
      <c r="D144" s="16"/>
      <c r="E144" s="16"/>
      <c r="F144" s="16"/>
      <c r="G144" s="18"/>
      <c r="H144" s="18"/>
      <c r="I144" s="18"/>
      <c r="J144" s="18"/>
      <c r="K144" s="18"/>
      <c r="M144" s="86"/>
      <c r="N144" s="84"/>
      <c r="O144" s="88"/>
    </row>
    <row r="145" spans="2:15" ht="14.25">
      <c r="B145" s="10"/>
      <c r="C145" s="16"/>
      <c r="D145" s="16"/>
      <c r="E145" s="16"/>
      <c r="F145" s="16"/>
      <c r="G145" s="18"/>
      <c r="H145" s="18"/>
      <c r="I145" s="18"/>
      <c r="J145" s="18"/>
      <c r="K145" s="18"/>
      <c r="M145" s="86"/>
      <c r="N145" s="84"/>
      <c r="O145" s="88"/>
    </row>
    <row r="146" spans="2:15" ht="14.25">
      <c r="B146" s="10"/>
      <c r="C146" s="16"/>
      <c r="D146" s="16"/>
      <c r="E146" s="16"/>
      <c r="F146" s="16"/>
      <c r="G146" s="2"/>
      <c r="H146" s="2"/>
      <c r="I146" s="2"/>
      <c r="J146" s="2"/>
      <c r="K146" s="2"/>
      <c r="L146" s="87"/>
      <c r="M146" s="2"/>
      <c r="N146" s="82"/>
      <c r="O146" s="75"/>
    </row>
    <row r="147" spans="2:15" ht="14.25">
      <c r="B147" s="10"/>
      <c r="C147" s="16"/>
      <c r="D147" s="16"/>
      <c r="E147" s="16"/>
      <c r="F147" s="16"/>
      <c r="G147" s="18"/>
      <c r="H147" s="18"/>
      <c r="I147" s="18"/>
      <c r="J147" s="18"/>
      <c r="K147" s="18"/>
      <c r="M147" s="86"/>
      <c r="N147" s="84"/>
      <c r="O147" s="88"/>
    </row>
    <row r="148" spans="2:15" ht="14.25">
      <c r="B148" s="10"/>
      <c r="C148" s="16"/>
      <c r="D148" s="16"/>
      <c r="E148" s="16"/>
      <c r="F148" s="16"/>
      <c r="G148" s="2"/>
      <c r="H148" s="2"/>
      <c r="I148" s="2"/>
      <c r="J148" s="2"/>
      <c r="K148" s="2"/>
      <c r="L148" s="87"/>
      <c r="M148" s="2"/>
      <c r="N148" s="82"/>
      <c r="O148" s="75"/>
    </row>
    <row r="149" ht="15">
      <c r="B149" s="10"/>
    </row>
    <row r="150" ht="15">
      <c r="B150" s="10"/>
    </row>
    <row r="151" ht="15">
      <c r="B151" s="10"/>
    </row>
    <row r="152" spans="2:15" ht="14.25">
      <c r="B152" s="10"/>
      <c r="C152" s="16"/>
      <c r="D152" s="16"/>
      <c r="E152" s="16"/>
      <c r="F152" s="16"/>
      <c r="G152" s="18"/>
      <c r="H152" s="18"/>
      <c r="I152" s="18"/>
      <c r="J152" s="18"/>
      <c r="K152" s="18"/>
      <c r="M152" s="86"/>
      <c r="N152" s="84"/>
      <c r="O152" s="88"/>
    </row>
    <row r="153" spans="2:15" ht="14.25">
      <c r="B153" s="10"/>
      <c r="C153" s="16"/>
      <c r="D153" s="16"/>
      <c r="E153" s="16"/>
      <c r="F153" s="16"/>
      <c r="G153" s="18"/>
      <c r="H153" s="18"/>
      <c r="I153" s="18"/>
      <c r="J153" s="18"/>
      <c r="K153" s="18"/>
      <c r="M153" s="86"/>
      <c r="N153" s="84"/>
      <c r="O153" s="88"/>
    </row>
    <row r="154" spans="2:15" ht="14.25">
      <c r="B154" s="10"/>
      <c r="C154" s="16"/>
      <c r="D154" s="16"/>
      <c r="E154" s="16"/>
      <c r="F154" s="16"/>
      <c r="G154" s="18"/>
      <c r="H154" s="18"/>
      <c r="I154" s="18"/>
      <c r="J154" s="18"/>
      <c r="K154" s="18"/>
      <c r="M154" s="86"/>
      <c r="N154" s="84"/>
      <c r="O154" s="88"/>
    </row>
    <row r="155" spans="2:15" ht="14.25">
      <c r="B155" s="10"/>
      <c r="C155" s="16"/>
      <c r="D155" s="16"/>
      <c r="E155" s="16"/>
      <c r="F155" s="16"/>
      <c r="G155" s="18"/>
      <c r="H155" s="18"/>
      <c r="I155" s="18"/>
      <c r="J155" s="18"/>
      <c r="K155" s="18"/>
      <c r="M155" s="86"/>
      <c r="N155" s="84"/>
      <c r="O155" s="88"/>
    </row>
    <row r="156" spans="2:15" ht="14.25">
      <c r="B156" s="10"/>
      <c r="C156" s="16"/>
      <c r="D156" s="16"/>
      <c r="E156" s="16"/>
      <c r="F156" s="16"/>
      <c r="G156" s="18"/>
      <c r="H156" s="18"/>
      <c r="I156" s="18"/>
      <c r="J156" s="18"/>
      <c r="K156" s="18"/>
      <c r="M156" s="86"/>
      <c r="N156" s="84"/>
      <c r="O156" s="88"/>
    </row>
    <row r="157" spans="2:15" ht="14.25">
      <c r="B157" s="10"/>
      <c r="C157" s="16"/>
      <c r="D157" s="16"/>
      <c r="E157" s="16"/>
      <c r="F157" s="16"/>
      <c r="G157" s="18"/>
      <c r="H157" s="18"/>
      <c r="I157" s="18"/>
      <c r="J157" s="18"/>
      <c r="K157" s="18"/>
      <c r="M157" s="86"/>
      <c r="N157" s="84"/>
      <c r="O157" s="88"/>
    </row>
    <row r="158" spans="2:15" ht="14.25">
      <c r="B158" s="10"/>
      <c r="C158" s="16"/>
      <c r="D158" s="16"/>
      <c r="E158" s="16"/>
      <c r="F158" s="16"/>
      <c r="G158" s="18"/>
      <c r="H158" s="18"/>
      <c r="I158" s="18"/>
      <c r="J158" s="18"/>
      <c r="K158" s="18"/>
      <c r="M158" s="86"/>
      <c r="N158" s="84"/>
      <c r="O158" s="88"/>
    </row>
    <row r="159" spans="2:15" ht="14.25">
      <c r="B159" s="10"/>
      <c r="C159" s="16"/>
      <c r="D159" s="16"/>
      <c r="E159" s="16"/>
      <c r="F159" s="16"/>
      <c r="G159" s="18"/>
      <c r="H159" s="18"/>
      <c r="I159" s="18"/>
      <c r="J159" s="18"/>
      <c r="K159" s="18"/>
      <c r="M159" s="86"/>
      <c r="N159" s="84"/>
      <c r="O159" s="88"/>
    </row>
    <row r="160" spans="2:15" ht="14.25">
      <c r="B160" s="10"/>
      <c r="C160" s="16"/>
      <c r="D160" s="16"/>
      <c r="E160" s="16"/>
      <c r="F160" s="16"/>
      <c r="G160" s="18"/>
      <c r="H160" s="18"/>
      <c r="I160" s="18"/>
      <c r="J160" s="18"/>
      <c r="K160" s="18"/>
      <c r="M160" s="86"/>
      <c r="N160" s="84"/>
      <c r="O160" s="88"/>
    </row>
    <row r="161" spans="2:15" ht="14.25">
      <c r="B161" s="10"/>
      <c r="C161" s="16"/>
      <c r="D161" s="16"/>
      <c r="E161" s="16"/>
      <c r="F161" s="16"/>
      <c r="G161" s="18"/>
      <c r="H161" s="18"/>
      <c r="I161" s="18"/>
      <c r="J161" s="18"/>
      <c r="K161" s="18"/>
      <c r="M161" s="18"/>
      <c r="N161" s="10"/>
      <c r="O161" s="88"/>
    </row>
    <row r="162" spans="2:15" ht="14.25">
      <c r="B162" s="10"/>
      <c r="C162" s="16"/>
      <c r="D162" s="16"/>
      <c r="E162" s="16"/>
      <c r="F162" s="16"/>
      <c r="G162" s="18"/>
      <c r="H162" s="18"/>
      <c r="I162" s="18"/>
      <c r="J162" s="18"/>
      <c r="K162" s="18"/>
      <c r="M162" s="18"/>
      <c r="N162" s="10"/>
      <c r="O162" s="88"/>
    </row>
    <row r="163" spans="2:15" ht="14.25">
      <c r="B163" s="10"/>
      <c r="C163" s="16"/>
      <c r="D163" s="16"/>
      <c r="E163" s="16"/>
      <c r="F163" s="16"/>
      <c r="G163" s="18"/>
      <c r="H163" s="18"/>
      <c r="I163" s="18"/>
      <c r="J163" s="18"/>
      <c r="K163" s="18"/>
      <c r="M163" s="86"/>
      <c r="N163" s="84"/>
      <c r="O163" s="88"/>
    </row>
    <row r="164" spans="2:15" ht="14.25">
      <c r="B164" s="10"/>
      <c r="C164" s="16"/>
      <c r="D164" s="16"/>
      <c r="E164" s="16"/>
      <c r="F164" s="16"/>
      <c r="G164" s="18"/>
      <c r="H164" s="18"/>
      <c r="I164" s="18"/>
      <c r="J164" s="18"/>
      <c r="K164" s="18"/>
      <c r="M164" s="18"/>
      <c r="N164" s="10"/>
      <c r="O164" s="88"/>
    </row>
    <row r="165" spans="2:15" ht="14.25">
      <c r="B165" s="10"/>
      <c r="C165" s="16"/>
      <c r="D165" s="16"/>
      <c r="E165" s="16"/>
      <c r="F165" s="16"/>
      <c r="G165" s="18"/>
      <c r="H165" s="18"/>
      <c r="I165" s="18"/>
      <c r="J165" s="18"/>
      <c r="K165" s="18"/>
      <c r="M165" s="18"/>
      <c r="N165" s="10"/>
      <c r="O165" s="88"/>
    </row>
    <row r="166" spans="2:15" ht="14.25">
      <c r="B166" s="10"/>
      <c r="C166" s="16"/>
      <c r="D166" s="16"/>
      <c r="E166" s="16"/>
      <c r="F166" s="16"/>
      <c r="G166" s="18"/>
      <c r="H166" s="18"/>
      <c r="I166" s="18"/>
      <c r="J166" s="18"/>
      <c r="K166" s="18"/>
      <c r="M166" s="18"/>
      <c r="N166" s="10"/>
      <c r="O166" s="88"/>
    </row>
    <row r="167" spans="3:15" ht="14.25">
      <c r="C167" s="24"/>
      <c r="D167" s="24"/>
      <c r="F167" s="24"/>
      <c r="G167" s="88"/>
      <c r="H167" s="88"/>
      <c r="I167" s="88"/>
      <c r="J167" s="88"/>
      <c r="K167" s="88"/>
      <c r="L167" s="87"/>
      <c r="M167" s="88"/>
      <c r="O167" s="88"/>
    </row>
    <row r="168" spans="7:15" ht="14.25">
      <c r="G168" s="22"/>
      <c r="O168" s="88"/>
    </row>
    <row r="169" spans="7:17" ht="14.25">
      <c r="G169" s="22"/>
      <c r="O169" s="88"/>
      <c r="Q169" s="89"/>
    </row>
    <row r="170" spans="3:17" ht="14.25">
      <c r="C170" s="24"/>
      <c r="D170" s="24"/>
      <c r="F170" s="24"/>
      <c r="G170" s="88"/>
      <c r="H170" s="88"/>
      <c r="I170" s="88"/>
      <c r="J170" s="88"/>
      <c r="K170" s="88"/>
      <c r="L170" s="87"/>
      <c r="M170" s="88"/>
      <c r="O170" s="88"/>
      <c r="Q170" s="89"/>
    </row>
    <row r="171" spans="3:15" ht="14.25">
      <c r="C171" s="24"/>
      <c r="D171" s="24"/>
      <c r="F171" s="24"/>
      <c r="G171" s="88"/>
      <c r="H171" s="88"/>
      <c r="I171" s="88"/>
      <c r="J171" s="88"/>
      <c r="K171" s="88"/>
      <c r="M171" s="88"/>
      <c r="O171" s="88"/>
    </row>
    <row r="172" spans="3:15" ht="14.25">
      <c r="C172" s="24"/>
      <c r="D172" s="24"/>
      <c r="F172" s="24"/>
      <c r="G172" s="88"/>
      <c r="H172" s="88"/>
      <c r="I172" s="88"/>
      <c r="J172" s="88"/>
      <c r="K172" s="88"/>
      <c r="L172" s="87"/>
      <c r="M172" s="88"/>
      <c r="O172" s="88"/>
    </row>
    <row r="173" spans="3:15" ht="14.25">
      <c r="C173" s="24"/>
      <c r="D173" s="24"/>
      <c r="F173" s="24"/>
      <c r="G173" s="88"/>
      <c r="H173" s="88"/>
      <c r="I173" s="88"/>
      <c r="J173" s="88"/>
      <c r="K173" s="88"/>
      <c r="M173" s="88"/>
      <c r="O173" s="88"/>
    </row>
    <row r="174" spans="3:15" ht="14.25">
      <c r="C174" s="24"/>
      <c r="D174" s="24"/>
      <c r="F174" s="24"/>
      <c r="G174" s="88"/>
      <c r="H174" s="88"/>
      <c r="I174" s="88"/>
      <c r="J174" s="88"/>
      <c r="K174" s="88"/>
      <c r="M174" s="88"/>
      <c r="O174" s="88"/>
    </row>
    <row r="175" spans="3:15" ht="14.25">
      <c r="C175" s="24"/>
      <c r="D175" s="24"/>
      <c r="F175" s="24"/>
      <c r="G175" s="88"/>
      <c r="H175" s="88"/>
      <c r="I175" s="88"/>
      <c r="J175" s="88"/>
      <c r="K175" s="88"/>
      <c r="M175" s="88"/>
      <c r="O175" s="88"/>
    </row>
    <row r="176" spans="3:15" ht="14.25">
      <c r="C176" s="24"/>
      <c r="D176" s="24"/>
      <c r="F176" s="24"/>
      <c r="G176" s="88"/>
      <c r="H176" s="88"/>
      <c r="I176" s="88"/>
      <c r="J176" s="88"/>
      <c r="K176" s="88"/>
      <c r="L176" s="87"/>
      <c r="M176" s="88"/>
      <c r="O176" s="88"/>
    </row>
    <row r="177" spans="3:15" ht="14.25">
      <c r="C177" s="24"/>
      <c r="D177" s="24"/>
      <c r="F177" s="24"/>
      <c r="G177" s="88"/>
      <c r="H177" s="88"/>
      <c r="I177" s="88"/>
      <c r="J177" s="88"/>
      <c r="K177" s="88"/>
      <c r="M177" s="88"/>
      <c r="O177" s="88"/>
    </row>
    <row r="178" spans="3:15" ht="14.25">
      <c r="C178" s="24"/>
      <c r="D178" s="24"/>
      <c r="F178" s="24"/>
      <c r="G178" s="88"/>
      <c r="H178" s="88"/>
      <c r="I178" s="88"/>
      <c r="J178" s="88"/>
      <c r="K178" s="88"/>
      <c r="M178" s="88"/>
      <c r="O178" s="88"/>
    </row>
    <row r="179" spans="3:15" ht="14.25">
      <c r="C179" s="24"/>
      <c r="D179" s="24"/>
      <c r="F179" s="24"/>
      <c r="G179" s="88"/>
      <c r="H179" s="88"/>
      <c r="I179" s="88"/>
      <c r="J179" s="88"/>
      <c r="K179" s="88"/>
      <c r="L179" s="87"/>
      <c r="M179" s="88"/>
      <c r="O179" s="88"/>
    </row>
    <row r="180" spans="7:15" ht="14.25">
      <c r="G180" s="22"/>
      <c r="L180" s="87"/>
      <c r="O180" s="88"/>
    </row>
    <row r="181" spans="3:15" ht="14.25">
      <c r="C181" s="24"/>
      <c r="D181" s="24"/>
      <c r="F181" s="24"/>
      <c r="G181" s="88"/>
      <c r="H181" s="88"/>
      <c r="I181" s="88"/>
      <c r="J181" s="88"/>
      <c r="K181" s="88"/>
      <c r="M181" s="88"/>
      <c r="O181" s="88"/>
    </row>
    <row r="182" spans="3:15" ht="14.25">
      <c r="C182" s="24"/>
      <c r="D182" s="24"/>
      <c r="F182" s="24"/>
      <c r="G182" s="88"/>
      <c r="H182" s="88"/>
      <c r="I182" s="88"/>
      <c r="J182" s="88"/>
      <c r="K182" s="88"/>
      <c r="M182" s="88"/>
      <c r="O182" s="88"/>
    </row>
    <row r="183" spans="3:15" ht="14.25">
      <c r="C183" s="24"/>
      <c r="D183" s="24"/>
      <c r="F183" s="24"/>
      <c r="G183" s="88"/>
      <c r="H183" s="88"/>
      <c r="I183" s="88"/>
      <c r="J183" s="88"/>
      <c r="K183" s="88"/>
      <c r="M183" s="88"/>
      <c r="O183" s="88"/>
    </row>
    <row r="184" spans="3:15" ht="14.25">
      <c r="C184" s="24"/>
      <c r="D184" s="24"/>
      <c r="F184" s="24"/>
      <c r="G184" s="88"/>
      <c r="H184" s="88"/>
      <c r="I184" s="88"/>
      <c r="J184" s="88"/>
      <c r="K184" s="88"/>
      <c r="L184" s="87"/>
      <c r="M184" s="88"/>
      <c r="O184" s="88"/>
    </row>
    <row r="185" spans="3:15" ht="14.25">
      <c r="C185" s="24"/>
      <c r="D185" s="24"/>
      <c r="F185" s="24"/>
      <c r="G185" s="88"/>
      <c r="H185" s="88"/>
      <c r="I185" s="88"/>
      <c r="J185" s="88"/>
      <c r="K185" s="88"/>
      <c r="M185" s="88"/>
      <c r="O185" s="88"/>
    </row>
    <row r="186" spans="3:15" ht="14.25">
      <c r="C186" s="24"/>
      <c r="D186" s="24"/>
      <c r="F186" s="24"/>
      <c r="G186" s="88"/>
      <c r="H186" s="88"/>
      <c r="I186" s="88"/>
      <c r="J186" s="88"/>
      <c r="K186" s="88"/>
      <c r="M186" s="88"/>
      <c r="O186" s="88"/>
    </row>
    <row r="187" spans="3:15" ht="14.25">
      <c r="C187" s="24"/>
      <c r="D187" s="24"/>
      <c r="F187" s="24"/>
      <c r="G187" s="88"/>
      <c r="H187" s="88"/>
      <c r="I187" s="88"/>
      <c r="J187" s="88"/>
      <c r="K187" s="88"/>
      <c r="L187" s="87"/>
      <c r="M187" s="88"/>
      <c r="O187" s="88"/>
    </row>
    <row r="188" spans="3:15" ht="14.25">
      <c r="C188" s="24"/>
      <c r="D188" s="24"/>
      <c r="F188" s="24"/>
      <c r="G188" s="88"/>
      <c r="H188" s="88"/>
      <c r="I188" s="88"/>
      <c r="J188" s="88"/>
      <c r="K188" s="88"/>
      <c r="L188" s="87"/>
      <c r="M188" s="88"/>
      <c r="O188" s="88"/>
    </row>
    <row r="189" spans="3:15" ht="14.25">
      <c r="C189" s="24"/>
      <c r="D189" s="24"/>
      <c r="F189" s="24"/>
      <c r="G189" s="88"/>
      <c r="H189" s="88"/>
      <c r="I189" s="88"/>
      <c r="J189" s="88"/>
      <c r="K189" s="88"/>
      <c r="L189" s="87"/>
      <c r="M189" s="88"/>
      <c r="O189" s="88"/>
    </row>
    <row r="190" spans="3:15" ht="14.25">
      <c r="C190" s="24"/>
      <c r="D190" s="24"/>
      <c r="F190" s="24"/>
      <c r="G190" s="88"/>
      <c r="H190" s="88"/>
      <c r="I190" s="88"/>
      <c r="J190" s="88"/>
      <c r="K190" s="88"/>
      <c r="M190" s="88"/>
      <c r="O190" s="88"/>
    </row>
    <row r="191" spans="3:15" ht="14.25">
      <c r="C191" s="24"/>
      <c r="D191" s="24"/>
      <c r="F191" s="24"/>
      <c r="G191" s="88"/>
      <c r="H191" s="88"/>
      <c r="I191" s="88"/>
      <c r="J191" s="88"/>
      <c r="K191" s="88"/>
      <c r="M191" s="88"/>
      <c r="O191" s="88"/>
    </row>
    <row r="192" spans="3:15" ht="14.25">
      <c r="C192" s="24"/>
      <c r="G192" s="22"/>
      <c r="O192" s="88"/>
    </row>
    <row r="193" spans="7:15" ht="14.25">
      <c r="G193" s="22"/>
      <c r="O193" s="88"/>
    </row>
    <row r="194" spans="7:15" ht="14.25">
      <c r="G194" s="22"/>
      <c r="O194" s="88"/>
    </row>
    <row r="195" spans="3:15" ht="14.25">
      <c r="C195" s="24"/>
      <c r="D195" s="24"/>
      <c r="F195" s="24"/>
      <c r="G195" s="88"/>
      <c r="H195" s="88"/>
      <c r="I195" s="88"/>
      <c r="J195" s="88"/>
      <c r="K195" s="88"/>
      <c r="M195" s="88"/>
      <c r="O195" s="88"/>
    </row>
    <row r="196" spans="3:15" ht="14.25">
      <c r="C196" s="24"/>
      <c r="D196" s="24"/>
      <c r="F196" s="24"/>
      <c r="G196" s="88"/>
      <c r="H196" s="88"/>
      <c r="I196" s="88"/>
      <c r="J196" s="88"/>
      <c r="K196" s="88"/>
      <c r="M196" s="88"/>
      <c r="O196" s="88"/>
    </row>
    <row r="197" spans="3:15" ht="14.25">
      <c r="C197" s="24"/>
      <c r="D197" s="24"/>
      <c r="F197" s="24"/>
      <c r="G197" s="88"/>
      <c r="H197" s="88"/>
      <c r="I197" s="88"/>
      <c r="J197" s="88"/>
      <c r="K197" s="88"/>
      <c r="M197" s="88"/>
      <c r="O197" s="88"/>
    </row>
    <row r="198" spans="3:15" ht="14.25">
      <c r="C198" s="24"/>
      <c r="D198" s="24"/>
      <c r="F198" s="24"/>
      <c r="G198" s="88"/>
      <c r="H198" s="88"/>
      <c r="I198" s="88"/>
      <c r="J198" s="88"/>
      <c r="K198" s="88"/>
      <c r="M198" s="88"/>
      <c r="O198" s="88"/>
    </row>
    <row r="199" spans="3:15" ht="14.25">
      <c r="C199" s="24"/>
      <c r="D199" s="24"/>
      <c r="F199" s="24"/>
      <c r="G199" s="88"/>
      <c r="H199" s="88"/>
      <c r="I199" s="88"/>
      <c r="J199" s="88"/>
      <c r="K199" s="88"/>
      <c r="M199" s="88"/>
      <c r="O199" s="88"/>
    </row>
    <row r="200" spans="3:15" ht="14.25">
      <c r="C200" s="24"/>
      <c r="D200" s="24"/>
      <c r="F200" s="24"/>
      <c r="G200" s="88"/>
      <c r="H200" s="88"/>
      <c r="I200" s="88"/>
      <c r="J200" s="88"/>
      <c r="K200" s="88"/>
      <c r="M200" s="88"/>
      <c r="O200" s="88"/>
    </row>
    <row r="201" spans="3:15" ht="14.25">
      <c r="C201" s="24"/>
      <c r="D201" s="24"/>
      <c r="F201" s="24"/>
      <c r="G201" s="88"/>
      <c r="H201" s="88"/>
      <c r="I201" s="88"/>
      <c r="J201" s="88"/>
      <c r="K201" s="88"/>
      <c r="M201" s="88"/>
      <c r="O201" s="88"/>
    </row>
    <row r="202" spans="3:15" ht="14.25">
      <c r="C202" s="24"/>
      <c r="D202" s="24"/>
      <c r="F202" s="24"/>
      <c r="G202" s="88"/>
      <c r="H202" s="88"/>
      <c r="I202" s="88"/>
      <c r="J202" s="88"/>
      <c r="K202" s="88"/>
      <c r="M202" s="88"/>
      <c r="O202" s="88"/>
    </row>
    <row r="203" spans="3:15" ht="14.25">
      <c r="C203" s="24"/>
      <c r="D203" s="24"/>
      <c r="F203" s="24"/>
      <c r="G203" s="88"/>
      <c r="H203" s="88"/>
      <c r="I203" s="88"/>
      <c r="J203" s="88"/>
      <c r="K203" s="88"/>
      <c r="M203" s="88"/>
      <c r="O203" s="88"/>
    </row>
    <row r="204" spans="3:15" ht="14.25">
      <c r="C204" s="24"/>
      <c r="D204" s="24"/>
      <c r="F204" s="24"/>
      <c r="G204" s="88"/>
      <c r="H204" s="88"/>
      <c r="I204" s="88"/>
      <c r="J204" s="88"/>
      <c r="K204" s="88"/>
      <c r="M204" s="88"/>
      <c r="O204" s="88"/>
    </row>
    <row r="205" spans="3:15" ht="14.25">
      <c r="C205" s="24"/>
      <c r="D205" s="24"/>
      <c r="F205" s="24"/>
      <c r="G205" s="88"/>
      <c r="H205" s="88"/>
      <c r="I205" s="88"/>
      <c r="J205" s="88"/>
      <c r="K205" s="88"/>
      <c r="M205" s="88"/>
      <c r="O205" s="88"/>
    </row>
    <row r="206" spans="3:15" ht="14.25">
      <c r="C206" s="24"/>
      <c r="D206" s="24"/>
      <c r="F206" s="24"/>
      <c r="G206" s="88"/>
      <c r="H206" s="88"/>
      <c r="I206" s="88"/>
      <c r="J206" s="88"/>
      <c r="K206" s="88"/>
      <c r="M206" s="88"/>
      <c r="O206" s="88"/>
    </row>
    <row r="207" spans="3:15" ht="14.25">
      <c r="C207" s="24"/>
      <c r="D207" s="24"/>
      <c r="F207" s="24"/>
      <c r="G207" s="88"/>
      <c r="H207" s="88"/>
      <c r="I207" s="88"/>
      <c r="J207" s="88"/>
      <c r="K207" s="88"/>
      <c r="M207" s="88"/>
      <c r="O207" s="88"/>
    </row>
    <row r="208" spans="3:15" ht="14.25">
      <c r="C208" s="24"/>
      <c r="D208" s="24"/>
      <c r="F208" s="24"/>
      <c r="G208" s="88"/>
      <c r="H208" s="88"/>
      <c r="I208" s="88"/>
      <c r="J208" s="88"/>
      <c r="K208" s="88"/>
      <c r="M208" s="88"/>
      <c r="O208" s="88"/>
    </row>
    <row r="209" spans="3:15" ht="14.25">
      <c r="C209" s="24"/>
      <c r="D209" s="24"/>
      <c r="F209" s="24"/>
      <c r="G209" s="88"/>
      <c r="H209" s="88"/>
      <c r="I209" s="88"/>
      <c r="J209" s="88"/>
      <c r="K209" s="88"/>
      <c r="M209" s="88"/>
      <c r="O209" s="88"/>
    </row>
    <row r="210" spans="3:15" ht="14.25">
      <c r="C210" s="24"/>
      <c r="D210" s="24"/>
      <c r="F210" s="24"/>
      <c r="G210" s="88"/>
      <c r="H210" s="88"/>
      <c r="I210" s="88"/>
      <c r="J210" s="88"/>
      <c r="K210" s="88"/>
      <c r="M210" s="88"/>
      <c r="O210" s="88"/>
    </row>
    <row r="211" spans="3:15" ht="14.25">
      <c r="C211" s="24"/>
      <c r="D211" s="24"/>
      <c r="F211" s="24"/>
      <c r="G211" s="88"/>
      <c r="H211" s="88"/>
      <c r="I211" s="88"/>
      <c r="J211" s="88"/>
      <c r="K211" s="88"/>
      <c r="M211" s="88"/>
      <c r="O211" s="88"/>
    </row>
    <row r="212" spans="3:15" ht="14.25">
      <c r="C212" s="24"/>
      <c r="D212" s="24"/>
      <c r="F212" s="24"/>
      <c r="G212" s="88"/>
      <c r="H212" s="88"/>
      <c r="I212" s="88"/>
      <c r="J212" s="88"/>
      <c r="K212" s="88"/>
      <c r="M212" s="88"/>
      <c r="O212" s="88"/>
    </row>
    <row r="213" spans="3:15" ht="14.25">
      <c r="C213" s="24"/>
      <c r="D213" s="24"/>
      <c r="F213" s="24"/>
      <c r="G213" s="88"/>
      <c r="H213" s="88"/>
      <c r="I213" s="88"/>
      <c r="J213" s="88"/>
      <c r="K213" s="88"/>
      <c r="M213" s="88"/>
      <c r="O213" s="88"/>
    </row>
    <row r="214" spans="3:15" ht="14.25">
      <c r="C214" s="24"/>
      <c r="D214" s="24"/>
      <c r="F214" s="24"/>
      <c r="G214" s="88"/>
      <c r="H214" s="88"/>
      <c r="I214" s="88"/>
      <c r="J214" s="88"/>
      <c r="K214" s="88"/>
      <c r="M214" s="88"/>
      <c r="O214" s="88"/>
    </row>
    <row r="215" spans="3:15" ht="14.25">
      <c r="C215" s="24"/>
      <c r="D215" s="24"/>
      <c r="F215" s="24"/>
      <c r="G215" s="88"/>
      <c r="H215" s="88"/>
      <c r="I215" s="88"/>
      <c r="J215" s="88"/>
      <c r="K215" s="88"/>
      <c r="M215" s="88"/>
      <c r="O215" s="88"/>
    </row>
    <row r="216" spans="3:15" ht="14.25">
      <c r="C216" s="24"/>
      <c r="D216" s="24"/>
      <c r="F216" s="24"/>
      <c r="G216" s="88"/>
      <c r="H216" s="88"/>
      <c r="I216" s="88"/>
      <c r="J216" s="88"/>
      <c r="K216" s="88"/>
      <c r="M216" s="88"/>
      <c r="O216" s="88"/>
    </row>
    <row r="217" spans="3:15" ht="14.25">
      <c r="C217" s="24"/>
      <c r="D217" s="24"/>
      <c r="F217" s="24"/>
      <c r="G217" s="88"/>
      <c r="H217" s="88"/>
      <c r="I217" s="88"/>
      <c r="J217" s="88"/>
      <c r="K217" s="88"/>
      <c r="M217" s="88"/>
      <c r="O217" s="88"/>
    </row>
    <row r="218" spans="3:15" ht="14.25">
      <c r="C218" s="24"/>
      <c r="D218" s="24"/>
      <c r="F218" s="24"/>
      <c r="G218" s="88"/>
      <c r="H218" s="88"/>
      <c r="I218" s="88"/>
      <c r="J218" s="88"/>
      <c r="K218" s="88"/>
      <c r="M218" s="88"/>
      <c r="O218" s="88"/>
    </row>
    <row r="219" spans="3:15" ht="14.25">
      <c r="C219" s="24"/>
      <c r="D219" s="24"/>
      <c r="F219" s="24"/>
      <c r="G219" s="88"/>
      <c r="H219" s="88"/>
      <c r="I219" s="88"/>
      <c r="J219" s="88"/>
      <c r="K219" s="88"/>
      <c r="M219" s="88"/>
      <c r="O219" s="88"/>
    </row>
    <row r="220" spans="3:17" ht="14.25">
      <c r="C220" s="24"/>
      <c r="D220" s="24"/>
      <c r="F220" s="24"/>
      <c r="G220" s="88"/>
      <c r="H220" s="88"/>
      <c r="I220" s="88"/>
      <c r="J220" s="88"/>
      <c r="K220" s="88"/>
      <c r="M220" s="88"/>
      <c r="O220" s="88"/>
      <c r="Q220" s="89"/>
    </row>
    <row r="221" spans="3:15" ht="14.25">
      <c r="C221" s="24"/>
      <c r="D221" s="24"/>
      <c r="F221" s="24"/>
      <c r="G221" s="88"/>
      <c r="H221" s="88"/>
      <c r="I221" s="88"/>
      <c r="J221" s="88"/>
      <c r="K221" s="88"/>
      <c r="M221" s="88"/>
      <c r="O221" s="88"/>
    </row>
    <row r="222" spans="3:15" ht="14.25">
      <c r="C222" s="24"/>
      <c r="D222" s="24"/>
      <c r="F222" s="24"/>
      <c r="G222" s="88"/>
      <c r="H222" s="88"/>
      <c r="I222" s="88"/>
      <c r="J222" s="88"/>
      <c r="K222" s="88"/>
      <c r="M222" s="88"/>
      <c r="O222" s="88"/>
    </row>
    <row r="223" spans="7:15" ht="14.25">
      <c r="G223" s="22"/>
      <c r="O223" s="88"/>
    </row>
    <row r="224" spans="3:15" ht="14.25">
      <c r="C224" s="24"/>
      <c r="D224" s="24"/>
      <c r="F224" s="24"/>
      <c r="G224" s="88"/>
      <c r="H224" s="88"/>
      <c r="I224" s="88"/>
      <c r="J224" s="88"/>
      <c r="K224" s="88"/>
      <c r="M224" s="88"/>
      <c r="O224" s="88"/>
    </row>
    <row r="225" spans="7:15" ht="14.25">
      <c r="G225" s="22"/>
      <c r="O225" s="88"/>
    </row>
    <row r="226" spans="3:15" ht="14.25">
      <c r="C226" s="24"/>
      <c r="D226" s="24"/>
      <c r="F226" s="24"/>
      <c r="G226" s="88"/>
      <c r="H226" s="88"/>
      <c r="I226" s="88"/>
      <c r="J226" s="88"/>
      <c r="K226" s="88"/>
      <c r="M226" s="88"/>
      <c r="O226" s="88"/>
    </row>
    <row r="227" spans="3:15" ht="14.25">
      <c r="C227" s="24"/>
      <c r="D227" s="24"/>
      <c r="F227" s="24"/>
      <c r="G227" s="88"/>
      <c r="H227" s="88"/>
      <c r="I227" s="88"/>
      <c r="J227" s="88"/>
      <c r="K227" s="88"/>
      <c r="M227" s="88"/>
      <c r="O227" s="88"/>
    </row>
    <row r="228" spans="3:15" ht="14.25">
      <c r="C228" s="24"/>
      <c r="D228" s="24"/>
      <c r="F228" s="24"/>
      <c r="G228" s="88"/>
      <c r="H228" s="88"/>
      <c r="I228" s="88"/>
      <c r="J228" s="88"/>
      <c r="K228" s="88"/>
      <c r="M228" s="88"/>
      <c r="O228" s="88"/>
    </row>
    <row r="229" spans="3:15" ht="14.25">
      <c r="C229" s="24"/>
      <c r="D229" s="24"/>
      <c r="F229" s="24"/>
      <c r="G229" s="88"/>
      <c r="H229" s="88"/>
      <c r="I229" s="88"/>
      <c r="J229" s="88"/>
      <c r="K229" s="88"/>
      <c r="M229" s="88"/>
      <c r="O229" s="88"/>
    </row>
    <row r="230" spans="3:15" ht="14.25">
      <c r="C230" s="24"/>
      <c r="D230" s="24"/>
      <c r="F230" s="24"/>
      <c r="G230" s="88"/>
      <c r="H230" s="88"/>
      <c r="I230" s="88"/>
      <c r="J230" s="88"/>
      <c r="K230" s="88"/>
      <c r="M230" s="88"/>
      <c r="O230" s="88"/>
    </row>
    <row r="231" spans="3:15" ht="14.25">
      <c r="C231" s="24"/>
      <c r="D231" s="24"/>
      <c r="F231" s="24"/>
      <c r="G231" s="88"/>
      <c r="H231" s="88"/>
      <c r="I231" s="88"/>
      <c r="J231" s="88"/>
      <c r="K231" s="88"/>
      <c r="M231" s="88"/>
      <c r="O231" s="88"/>
    </row>
    <row r="232" spans="3:15" ht="14.25">
      <c r="C232" s="24"/>
      <c r="D232" s="24"/>
      <c r="F232" s="24"/>
      <c r="G232" s="88"/>
      <c r="H232" s="88"/>
      <c r="I232" s="88"/>
      <c r="J232" s="88"/>
      <c r="K232" s="88"/>
      <c r="M232" s="88"/>
      <c r="O232" s="88"/>
    </row>
    <row r="233" spans="3:15" ht="14.25">
      <c r="C233" s="24"/>
      <c r="D233" s="24"/>
      <c r="F233" s="24"/>
      <c r="G233" s="88"/>
      <c r="H233" s="88"/>
      <c r="I233" s="88"/>
      <c r="J233" s="88"/>
      <c r="K233" s="88"/>
      <c r="M233" s="88"/>
      <c r="O233" s="88"/>
    </row>
    <row r="234" spans="3:15" ht="14.25">
      <c r="C234" s="24"/>
      <c r="D234" s="24"/>
      <c r="F234" s="24"/>
      <c r="G234" s="88"/>
      <c r="H234" s="88"/>
      <c r="I234" s="88"/>
      <c r="J234" s="88"/>
      <c r="K234" s="88"/>
      <c r="M234" s="88"/>
      <c r="O234" s="88"/>
    </row>
    <row r="235" spans="3:15" ht="14.25">
      <c r="C235" s="24"/>
      <c r="D235" s="24"/>
      <c r="F235" s="24"/>
      <c r="G235" s="88"/>
      <c r="H235" s="88"/>
      <c r="I235" s="88"/>
      <c r="J235" s="88"/>
      <c r="K235" s="88"/>
      <c r="M235" s="88"/>
      <c r="O235" s="88"/>
    </row>
    <row r="236" spans="3:15" ht="14.25">
      <c r="C236" s="24"/>
      <c r="D236" s="24"/>
      <c r="F236" s="24"/>
      <c r="G236" s="88"/>
      <c r="H236" s="88"/>
      <c r="I236" s="88"/>
      <c r="J236" s="88"/>
      <c r="K236" s="88"/>
      <c r="M236" s="88"/>
      <c r="O236" s="88"/>
    </row>
    <row r="237" spans="3:15" ht="15">
      <c r="C237" s="24"/>
      <c r="D237" s="24"/>
      <c r="F237" s="24"/>
      <c r="G237" s="90"/>
      <c r="H237" s="88"/>
      <c r="I237" s="88"/>
      <c r="J237" s="88"/>
      <c r="K237" s="88"/>
      <c r="M237" s="88"/>
      <c r="O237" s="88"/>
    </row>
    <row r="238" spans="3:15" ht="15">
      <c r="C238" s="24"/>
      <c r="D238" s="24"/>
      <c r="F238" s="24"/>
      <c r="G238" s="90"/>
      <c r="H238" s="88"/>
      <c r="I238" s="88"/>
      <c r="J238" s="88"/>
      <c r="K238" s="88"/>
      <c r="M238" s="88"/>
      <c r="O238" s="88"/>
    </row>
  </sheetData>
  <sheetProtection password="CB79" sheet="1" objects="1" scenarios="1" formatCells="0" formatColumns="0" formatRows="0" insertColumns="0" insertRows="0" insertHyperlinks="0" deleteColumns="0" deleteRows="0"/>
  <mergeCells count="29">
    <mergeCell ref="E91:F91"/>
    <mergeCell ref="E95:F95"/>
    <mergeCell ref="E55:F55"/>
    <mergeCell ref="E51:F51"/>
    <mergeCell ref="E67:F67"/>
    <mergeCell ref="E71:F71"/>
    <mergeCell ref="E75:F75"/>
    <mergeCell ref="E79:F79"/>
    <mergeCell ref="E83:F83"/>
    <mergeCell ref="E87:F87"/>
    <mergeCell ref="E59:F59"/>
    <mergeCell ref="E63:F63"/>
    <mergeCell ref="E31:F31"/>
    <mergeCell ref="E35:F35"/>
    <mergeCell ref="E39:F39"/>
    <mergeCell ref="E43:F43"/>
    <mergeCell ref="E47:F47"/>
    <mergeCell ref="C2:D2"/>
    <mergeCell ref="H2:K2"/>
    <mergeCell ref="E7:F7"/>
    <mergeCell ref="E11:F11"/>
    <mergeCell ref="E15:F15"/>
    <mergeCell ref="E19:F19"/>
    <mergeCell ref="L2:O2"/>
    <mergeCell ref="Q2:S2"/>
    <mergeCell ref="U2:W2"/>
    <mergeCell ref="E3:F3"/>
    <mergeCell ref="E23:F23"/>
    <mergeCell ref="E27:F27"/>
  </mergeCells>
  <printOptions/>
  <pageMargins left="0.7" right="0.7" top="0.75" bottom="0.75" header="0.3" footer="0.3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89"/>
  <sheetViews>
    <sheetView tabSelected="1" zoomScalePageLayoutView="0" workbookViewId="0" topLeftCell="A31">
      <selection activeCell="C55" sqref="C55"/>
    </sheetView>
  </sheetViews>
  <sheetFormatPr defaultColWidth="6.8515625" defaultRowHeight="12.75"/>
  <cols>
    <col min="1" max="1" width="0.9921875" style="387" customWidth="1"/>
    <col min="2" max="2" width="29.8515625" style="387" customWidth="1"/>
    <col min="3" max="3" width="31.00390625" style="387" bestFit="1" customWidth="1"/>
    <col min="4" max="5" width="9.57421875" style="387" customWidth="1"/>
    <col min="6" max="6" width="6.7109375" style="387" customWidth="1"/>
    <col min="7" max="7" width="6.8515625" style="387" customWidth="1"/>
    <col min="8" max="8" width="7.00390625" style="387" customWidth="1"/>
    <col min="9" max="9" width="7.57421875" style="387" customWidth="1"/>
    <col min="10" max="16384" width="6.8515625" style="387" customWidth="1"/>
  </cols>
  <sheetData>
    <row r="1" ht="8.25" customHeight="1"/>
    <row r="2" spans="2:9" ht="19.5" customHeight="1">
      <c r="B2" s="917" t="s">
        <v>928</v>
      </c>
      <c r="C2" s="917"/>
      <c r="D2" s="917"/>
      <c r="E2" s="917"/>
      <c r="F2" s="917"/>
      <c r="G2" s="917"/>
      <c r="H2" s="917"/>
      <c r="I2" s="917"/>
    </row>
    <row r="3" ht="6" customHeight="1"/>
    <row r="4" spans="2:9" ht="15.75" customHeight="1">
      <c r="B4" s="919" t="s">
        <v>968</v>
      </c>
      <c r="C4" s="919"/>
      <c r="D4" s="919"/>
      <c r="E4" s="919"/>
      <c r="F4" s="919"/>
      <c r="G4" s="919"/>
      <c r="H4" s="919"/>
      <c r="I4" s="919"/>
    </row>
    <row r="5" spans="2:9" ht="12.75">
      <c r="B5" s="919" t="s">
        <v>929</v>
      </c>
      <c r="C5" s="919"/>
      <c r="D5" s="919"/>
      <c r="E5" s="919"/>
      <c r="F5" s="919"/>
      <c r="G5" s="919"/>
      <c r="H5" s="919"/>
      <c r="I5" s="919"/>
    </row>
    <row r="6" ht="17.25" customHeight="1"/>
    <row r="7" spans="2:9" ht="22.5" customHeight="1">
      <c r="B7" s="917" t="s">
        <v>1078</v>
      </c>
      <c r="C7" s="917"/>
      <c r="D7" s="917"/>
      <c r="E7" s="917"/>
      <c r="F7" s="917"/>
      <c r="G7" s="917"/>
      <c r="H7" s="917"/>
      <c r="I7" s="917"/>
    </row>
    <row r="8" spans="2:9" ht="19.5" customHeight="1">
      <c r="B8" s="920" t="s">
        <v>1079</v>
      </c>
      <c r="C8" s="920"/>
      <c r="D8" s="920"/>
      <c r="E8" s="920"/>
      <c r="F8" s="920"/>
      <c r="G8" s="920"/>
      <c r="H8" s="920"/>
      <c r="I8" s="920"/>
    </row>
    <row r="9" ht="6" customHeight="1"/>
    <row r="10" spans="2:9" ht="15.75" customHeight="1">
      <c r="B10" s="719" t="s">
        <v>1445</v>
      </c>
      <c r="C10" s="729">
        <v>34</v>
      </c>
      <c r="I10" s="727"/>
    </row>
    <row r="11" spans="2:9" ht="12.75">
      <c r="B11" s="921"/>
      <c r="C11" s="921"/>
      <c r="D11" s="921"/>
      <c r="E11" s="719"/>
      <c r="I11" s="728"/>
    </row>
    <row r="12" ht="15" customHeight="1"/>
    <row r="13" ht="3.75" customHeight="1"/>
    <row r="14" spans="2:9" ht="12" customHeight="1">
      <c r="B14" s="573" t="s">
        <v>1526</v>
      </c>
      <c r="C14" s="573" t="s">
        <v>110</v>
      </c>
      <c r="D14" s="573" t="s">
        <v>1433</v>
      </c>
      <c r="E14" s="730" t="s">
        <v>522</v>
      </c>
      <c r="F14" s="573" t="s">
        <v>1434</v>
      </c>
      <c r="G14" s="573" t="s">
        <v>918</v>
      </c>
      <c r="H14" s="731" t="s">
        <v>127</v>
      </c>
      <c r="I14" s="573" t="s">
        <v>931</v>
      </c>
    </row>
    <row r="15" spans="2:9" ht="12" customHeight="1">
      <c r="B15" s="527" t="s">
        <v>1183</v>
      </c>
      <c r="C15" s="532" t="s">
        <v>1111</v>
      </c>
      <c r="D15" s="526" t="s">
        <v>1103</v>
      </c>
      <c r="E15" s="731" t="s">
        <v>144</v>
      </c>
      <c r="F15" s="528">
        <v>15</v>
      </c>
      <c r="G15" s="528">
        <v>9331</v>
      </c>
      <c r="H15" s="529">
        <v>56</v>
      </c>
      <c r="I15" s="528">
        <v>10226</v>
      </c>
    </row>
    <row r="16" spans="2:9" ht="12" customHeight="1">
      <c r="B16" s="527" t="s">
        <v>1133</v>
      </c>
      <c r="C16" s="532" t="s">
        <v>1111</v>
      </c>
      <c r="D16" s="526" t="s">
        <v>1180</v>
      </c>
      <c r="E16" s="731" t="s">
        <v>140</v>
      </c>
      <c r="F16" s="528">
        <v>5</v>
      </c>
      <c r="G16" s="528">
        <v>5598</v>
      </c>
      <c r="H16" s="529">
        <v>30</v>
      </c>
      <c r="I16" s="528">
        <v>5784</v>
      </c>
    </row>
    <row r="17" spans="2:9" ht="12" customHeight="1">
      <c r="B17" s="527" t="s">
        <v>1134</v>
      </c>
      <c r="C17" s="532" t="s">
        <v>1111</v>
      </c>
      <c r="D17" s="526" t="s">
        <v>1383</v>
      </c>
      <c r="E17" s="731" t="s">
        <v>140</v>
      </c>
      <c r="F17" s="528">
        <v>5</v>
      </c>
      <c r="G17" s="528">
        <v>12457</v>
      </c>
      <c r="H17" s="529">
        <v>66</v>
      </c>
      <c r="I17" s="528">
        <v>12505</v>
      </c>
    </row>
    <row r="18" spans="2:9" ht="12" customHeight="1">
      <c r="B18" s="527" t="s">
        <v>1224</v>
      </c>
      <c r="C18" s="532" t="s">
        <v>1111</v>
      </c>
      <c r="D18" s="526" t="s">
        <v>1179</v>
      </c>
      <c r="E18" s="731" t="s">
        <v>140</v>
      </c>
      <c r="F18" s="528">
        <v>5</v>
      </c>
      <c r="G18" s="528">
        <v>6028</v>
      </c>
      <c r="H18" s="529">
        <v>33</v>
      </c>
      <c r="I18" s="528">
        <v>6328</v>
      </c>
    </row>
    <row r="19" spans="2:9" ht="12" customHeight="1">
      <c r="B19" s="527" t="s">
        <v>980</v>
      </c>
      <c r="C19" s="532" t="s">
        <v>1111</v>
      </c>
      <c r="D19" s="526" t="s">
        <v>1099</v>
      </c>
      <c r="E19" s="731" t="s">
        <v>1552</v>
      </c>
      <c r="F19" s="528">
        <v>25</v>
      </c>
      <c r="G19" s="528">
        <v>8266</v>
      </c>
      <c r="H19" s="529">
        <v>51</v>
      </c>
      <c r="I19" s="528">
        <v>9301</v>
      </c>
    </row>
    <row r="20" spans="2:9" ht="12" customHeight="1">
      <c r="B20" s="527" t="s">
        <v>1397</v>
      </c>
      <c r="C20" s="532" t="s">
        <v>1111</v>
      </c>
      <c r="D20" s="526" t="s">
        <v>1169</v>
      </c>
      <c r="E20" s="731" t="s">
        <v>234</v>
      </c>
      <c r="F20" s="528">
        <v>0</v>
      </c>
      <c r="G20" s="528">
        <v>5251</v>
      </c>
      <c r="H20" s="529">
        <v>27</v>
      </c>
      <c r="I20" s="528">
        <v>5275</v>
      </c>
    </row>
    <row r="21" spans="2:9" ht="12" customHeight="1">
      <c r="B21" s="527" t="s">
        <v>1225</v>
      </c>
      <c r="C21" s="532" t="s">
        <v>1111</v>
      </c>
      <c r="D21" s="526" t="s">
        <v>1174</v>
      </c>
      <c r="E21" s="731" t="s">
        <v>147</v>
      </c>
      <c r="F21" s="528">
        <v>10</v>
      </c>
      <c r="G21" s="528">
        <v>5311</v>
      </c>
      <c r="H21" s="529">
        <v>30</v>
      </c>
      <c r="I21" s="528">
        <v>5569</v>
      </c>
    </row>
    <row r="22" spans="2:9" ht="12" customHeight="1">
      <c r="B22" s="527" t="s">
        <v>1226</v>
      </c>
      <c r="C22" s="527" t="s">
        <v>1554</v>
      </c>
      <c r="D22" s="526" t="s">
        <v>1179</v>
      </c>
      <c r="E22" s="731" t="s">
        <v>140</v>
      </c>
      <c r="F22" s="528">
        <v>5</v>
      </c>
      <c r="G22" s="528">
        <v>10950</v>
      </c>
      <c r="H22" s="529">
        <v>60</v>
      </c>
      <c r="I22" s="528">
        <v>11328</v>
      </c>
    </row>
    <row r="23" spans="2:9" ht="12" customHeight="1">
      <c r="B23" s="527" t="s">
        <v>1184</v>
      </c>
      <c r="C23" s="527" t="s">
        <v>1554</v>
      </c>
      <c r="D23" s="526" t="s">
        <v>1093</v>
      </c>
      <c r="E23" s="731" t="s">
        <v>144</v>
      </c>
      <c r="F23" s="528">
        <v>15</v>
      </c>
      <c r="G23" s="528">
        <v>14720</v>
      </c>
      <c r="H23" s="529">
        <v>87</v>
      </c>
      <c r="I23" s="528">
        <v>16196</v>
      </c>
    </row>
    <row r="24" spans="2:9" ht="12" customHeight="1">
      <c r="B24" s="527" t="s">
        <v>1126</v>
      </c>
      <c r="C24" s="527" t="s">
        <v>1554</v>
      </c>
      <c r="D24" s="526" t="s">
        <v>1305</v>
      </c>
      <c r="E24" s="731" t="s">
        <v>144</v>
      </c>
      <c r="F24" s="528">
        <v>15</v>
      </c>
      <c r="G24" s="528">
        <v>6947</v>
      </c>
      <c r="H24" s="529">
        <v>42</v>
      </c>
      <c r="I24" s="528">
        <v>7856</v>
      </c>
    </row>
    <row r="25" spans="2:9" ht="12" customHeight="1">
      <c r="B25" s="527" t="s">
        <v>1068</v>
      </c>
      <c r="C25" s="527" t="s">
        <v>1554</v>
      </c>
      <c r="D25" s="526" t="s">
        <v>1394</v>
      </c>
      <c r="E25" s="731" t="s">
        <v>234</v>
      </c>
      <c r="F25" s="528">
        <v>0</v>
      </c>
      <c r="G25" s="528">
        <v>13250</v>
      </c>
      <c r="H25" s="529">
        <v>69</v>
      </c>
      <c r="I25" s="528">
        <v>13424</v>
      </c>
    </row>
    <row r="26" spans="2:9" ht="12" customHeight="1">
      <c r="B26" s="527" t="s">
        <v>1176</v>
      </c>
      <c r="C26" s="527" t="s">
        <v>1554</v>
      </c>
      <c r="D26" s="526" t="s">
        <v>1384</v>
      </c>
      <c r="E26" s="731" t="s">
        <v>234</v>
      </c>
      <c r="F26" s="528">
        <v>0</v>
      </c>
      <c r="G26" s="528">
        <v>7007</v>
      </c>
      <c r="H26" s="529">
        <v>33</v>
      </c>
      <c r="I26" s="528">
        <v>7037</v>
      </c>
    </row>
    <row r="27" spans="2:9" ht="12" customHeight="1">
      <c r="B27" s="527" t="s">
        <v>1185</v>
      </c>
      <c r="C27" s="532" t="s">
        <v>1104</v>
      </c>
      <c r="D27" s="526" t="s">
        <v>1115</v>
      </c>
      <c r="E27" s="731" t="s">
        <v>147</v>
      </c>
      <c r="F27" s="528">
        <v>10</v>
      </c>
      <c r="G27" s="528">
        <v>3637</v>
      </c>
      <c r="H27" s="529">
        <v>21</v>
      </c>
      <c r="I27" s="528">
        <v>3928</v>
      </c>
    </row>
    <row r="28" spans="2:9" ht="12" customHeight="1">
      <c r="B28" s="527" t="s">
        <v>981</v>
      </c>
      <c r="C28" s="532" t="s">
        <v>1104</v>
      </c>
      <c r="D28" s="526" t="s">
        <v>1182</v>
      </c>
      <c r="E28" s="731" t="s">
        <v>147</v>
      </c>
      <c r="F28" s="528">
        <v>10</v>
      </c>
      <c r="G28" s="528">
        <v>15706</v>
      </c>
      <c r="H28" s="529">
        <v>90</v>
      </c>
      <c r="I28" s="528">
        <v>16882</v>
      </c>
    </row>
    <row r="29" spans="2:9" ht="12" customHeight="1">
      <c r="B29" s="527" t="s">
        <v>940</v>
      </c>
      <c r="C29" s="532" t="s">
        <v>1104</v>
      </c>
      <c r="D29" s="526" t="s">
        <v>1093</v>
      </c>
      <c r="E29" s="731" t="s">
        <v>144</v>
      </c>
      <c r="F29" s="528">
        <v>15</v>
      </c>
      <c r="G29" s="528">
        <v>10176</v>
      </c>
      <c r="H29" s="529">
        <v>60</v>
      </c>
      <c r="I29" s="528">
        <v>10761</v>
      </c>
    </row>
    <row r="30" spans="2:9" ht="12" customHeight="1">
      <c r="B30" s="527" t="s">
        <v>1140</v>
      </c>
      <c r="C30" s="532" t="s">
        <v>1104</v>
      </c>
      <c r="D30" s="526" t="s">
        <v>1117</v>
      </c>
      <c r="E30" s="731" t="s">
        <v>147</v>
      </c>
      <c r="F30" s="528">
        <v>10</v>
      </c>
      <c r="G30" s="528">
        <v>8701</v>
      </c>
      <c r="H30" s="529">
        <v>51</v>
      </c>
      <c r="I30" s="528">
        <v>9196</v>
      </c>
    </row>
    <row r="31" spans="2:9" ht="12" customHeight="1">
      <c r="B31" s="527" t="s">
        <v>1248</v>
      </c>
      <c r="C31" s="532" t="s">
        <v>1104</v>
      </c>
      <c r="D31" s="526" t="s">
        <v>1106</v>
      </c>
      <c r="E31" s="731" t="s">
        <v>1552</v>
      </c>
      <c r="F31" s="528">
        <v>25</v>
      </c>
      <c r="G31" s="528">
        <v>13094</v>
      </c>
      <c r="H31" s="529">
        <v>78</v>
      </c>
      <c r="I31" s="528">
        <v>14402</v>
      </c>
    </row>
    <row r="32" spans="2:9" ht="12" customHeight="1">
      <c r="B32" s="527" t="s">
        <v>1228</v>
      </c>
      <c r="C32" s="527" t="s">
        <v>1114</v>
      </c>
      <c r="D32" s="526" t="s">
        <v>1385</v>
      </c>
      <c r="E32" s="731" t="s">
        <v>234</v>
      </c>
      <c r="F32" s="528">
        <v>0</v>
      </c>
      <c r="G32" s="528">
        <v>6049</v>
      </c>
      <c r="H32" s="529">
        <v>30</v>
      </c>
      <c r="I32" s="528">
        <v>6049</v>
      </c>
    </row>
    <row r="33" spans="2:9" ht="12" customHeight="1">
      <c r="B33" s="527" t="s">
        <v>1227</v>
      </c>
      <c r="C33" s="527" t="s">
        <v>1114</v>
      </c>
      <c r="D33" s="526" t="s">
        <v>1175</v>
      </c>
      <c r="E33" s="731" t="s">
        <v>140</v>
      </c>
      <c r="F33" s="528">
        <v>5</v>
      </c>
      <c r="G33" s="528">
        <v>6670</v>
      </c>
      <c r="H33" s="529">
        <v>36</v>
      </c>
      <c r="I33" s="528">
        <v>6859</v>
      </c>
    </row>
    <row r="34" spans="2:9" ht="12" customHeight="1">
      <c r="B34" s="527" t="s">
        <v>1266</v>
      </c>
      <c r="C34" s="527" t="s">
        <v>1114</v>
      </c>
      <c r="D34" s="526" t="s">
        <v>1325</v>
      </c>
      <c r="E34" s="731" t="s">
        <v>234</v>
      </c>
      <c r="F34" s="528">
        <v>0</v>
      </c>
      <c r="G34" s="528">
        <v>11390</v>
      </c>
      <c r="H34" s="529">
        <v>57</v>
      </c>
      <c r="I34" s="528">
        <v>11438</v>
      </c>
    </row>
    <row r="35" spans="2:9" ht="12" customHeight="1">
      <c r="B35" s="527" t="s">
        <v>933</v>
      </c>
      <c r="C35" s="527" t="s">
        <v>1114</v>
      </c>
      <c r="D35" s="526" t="s">
        <v>1529</v>
      </c>
      <c r="E35" s="731" t="s">
        <v>234</v>
      </c>
      <c r="F35" s="528">
        <v>0</v>
      </c>
      <c r="G35" s="528">
        <v>20166</v>
      </c>
      <c r="H35" s="529">
        <v>102</v>
      </c>
      <c r="I35" s="528">
        <v>20217</v>
      </c>
    </row>
    <row r="36" spans="2:9" ht="12" customHeight="1">
      <c r="B36" s="527" t="s">
        <v>1296</v>
      </c>
      <c r="C36" s="527" t="s">
        <v>1114</v>
      </c>
      <c r="D36" s="526" t="s">
        <v>1120</v>
      </c>
      <c r="E36" s="731" t="s">
        <v>1552</v>
      </c>
      <c r="F36" s="528">
        <v>25</v>
      </c>
      <c r="G36" s="528">
        <v>5926</v>
      </c>
      <c r="H36" s="529">
        <v>36</v>
      </c>
      <c r="I36" s="528">
        <v>6748</v>
      </c>
    </row>
    <row r="37" spans="2:9" ht="12" customHeight="1">
      <c r="B37" s="527" t="s">
        <v>979</v>
      </c>
      <c r="C37" s="527" t="s">
        <v>1114</v>
      </c>
      <c r="D37" s="526" t="s">
        <v>1116</v>
      </c>
      <c r="E37" s="731" t="s">
        <v>147</v>
      </c>
      <c r="F37" s="528">
        <v>10</v>
      </c>
      <c r="G37" s="528">
        <v>7925</v>
      </c>
      <c r="H37" s="529">
        <v>45</v>
      </c>
      <c r="I37" s="528">
        <v>8342</v>
      </c>
    </row>
    <row r="38" spans="2:9" ht="12" customHeight="1">
      <c r="B38" s="527" t="s">
        <v>1138</v>
      </c>
      <c r="C38" s="527" t="s">
        <v>1556</v>
      </c>
      <c r="D38" s="526" t="s">
        <v>1310</v>
      </c>
      <c r="E38" s="731" t="s">
        <v>234</v>
      </c>
      <c r="F38" s="528">
        <v>0</v>
      </c>
      <c r="G38" s="528">
        <v>4725</v>
      </c>
      <c r="H38" s="529">
        <v>24</v>
      </c>
      <c r="I38" s="528">
        <v>4815</v>
      </c>
    </row>
    <row r="39" spans="2:9" ht="12" customHeight="1">
      <c r="B39" s="527" t="s">
        <v>1139</v>
      </c>
      <c r="C39" s="527" t="s">
        <v>1556</v>
      </c>
      <c r="D39" s="526" t="s">
        <v>1314</v>
      </c>
      <c r="E39" s="731" t="s">
        <v>234</v>
      </c>
      <c r="F39" s="528">
        <v>0</v>
      </c>
      <c r="G39" s="528">
        <v>5705</v>
      </c>
      <c r="H39" s="529">
        <v>30</v>
      </c>
      <c r="I39" s="528">
        <v>5720</v>
      </c>
    </row>
    <row r="40" spans="2:9" ht="12" customHeight="1">
      <c r="B40" s="527" t="s">
        <v>1229</v>
      </c>
      <c r="C40" s="527" t="s">
        <v>1556</v>
      </c>
      <c r="D40" s="526" t="s">
        <v>1527</v>
      </c>
      <c r="E40" s="731" t="s">
        <v>234</v>
      </c>
      <c r="F40" s="528">
        <v>0</v>
      </c>
      <c r="G40" s="528">
        <v>8055</v>
      </c>
      <c r="H40" s="529">
        <v>39</v>
      </c>
      <c r="I40" s="528">
        <v>8055</v>
      </c>
    </row>
    <row r="41" spans="2:9" ht="12" customHeight="1">
      <c r="B41" s="527" t="s">
        <v>1186</v>
      </c>
      <c r="C41" s="527" t="s">
        <v>1556</v>
      </c>
      <c r="D41" s="526" t="s">
        <v>1309</v>
      </c>
      <c r="E41" s="731" t="s">
        <v>148</v>
      </c>
      <c r="F41" s="528">
        <v>20</v>
      </c>
      <c r="G41" s="528">
        <v>2764</v>
      </c>
      <c r="H41" s="529">
        <v>18</v>
      </c>
      <c r="I41" s="528">
        <v>3187</v>
      </c>
    </row>
    <row r="42" spans="2:9" ht="12" customHeight="1">
      <c r="B42" s="527" t="s">
        <v>1127</v>
      </c>
      <c r="C42" s="527" t="s">
        <v>1556</v>
      </c>
      <c r="D42" s="526" t="s">
        <v>1117</v>
      </c>
      <c r="E42" s="731" t="s">
        <v>147</v>
      </c>
      <c r="F42" s="528">
        <v>10</v>
      </c>
      <c r="G42" s="528">
        <v>3585</v>
      </c>
      <c r="H42" s="529">
        <v>21</v>
      </c>
      <c r="I42" s="528">
        <v>3912</v>
      </c>
    </row>
    <row r="43" spans="2:9" ht="12" customHeight="1">
      <c r="B43" s="527" t="s">
        <v>1230</v>
      </c>
      <c r="C43" s="527" t="s">
        <v>1556</v>
      </c>
      <c r="D43" s="526" t="s">
        <v>1179</v>
      </c>
      <c r="E43" s="731" t="s">
        <v>140</v>
      </c>
      <c r="F43" s="528">
        <v>5</v>
      </c>
      <c r="G43" s="528">
        <v>7122</v>
      </c>
      <c r="H43" s="529">
        <v>39</v>
      </c>
      <c r="I43" s="528">
        <v>7290</v>
      </c>
    </row>
    <row r="44" spans="2:9" ht="12" customHeight="1">
      <c r="B44" s="527" t="s">
        <v>1187</v>
      </c>
      <c r="C44" s="527" t="s">
        <v>1556</v>
      </c>
      <c r="D44" s="526" t="s">
        <v>1106</v>
      </c>
      <c r="E44" s="731" t="s">
        <v>144</v>
      </c>
      <c r="F44" s="528">
        <v>15</v>
      </c>
      <c r="G44" s="528">
        <v>5535</v>
      </c>
      <c r="H44" s="529">
        <v>33</v>
      </c>
      <c r="I44" s="528">
        <v>6141</v>
      </c>
    </row>
    <row r="45" spans="2:9" ht="12" customHeight="1">
      <c r="B45" s="527" t="s">
        <v>1188</v>
      </c>
      <c r="C45" s="527" t="s">
        <v>1556</v>
      </c>
      <c r="D45" s="526" t="s">
        <v>1386</v>
      </c>
      <c r="E45" s="731" t="s">
        <v>148</v>
      </c>
      <c r="F45" s="528">
        <v>20</v>
      </c>
      <c r="G45" s="528">
        <v>2690</v>
      </c>
      <c r="H45" s="529">
        <v>18</v>
      </c>
      <c r="I45" s="528">
        <v>3122</v>
      </c>
    </row>
    <row r="46" spans="2:9" ht="12" customHeight="1">
      <c r="B46" s="527" t="s">
        <v>1189</v>
      </c>
      <c r="C46" s="527" t="s">
        <v>1556</v>
      </c>
      <c r="D46" s="526" t="s">
        <v>1120</v>
      </c>
      <c r="E46" s="731" t="s">
        <v>144</v>
      </c>
      <c r="F46" s="528">
        <v>15</v>
      </c>
      <c r="G46" s="528">
        <v>4442</v>
      </c>
      <c r="H46" s="529">
        <v>27</v>
      </c>
      <c r="I46" s="528">
        <v>4982</v>
      </c>
    </row>
    <row r="47" spans="2:9" ht="12" customHeight="1">
      <c r="B47" s="527" t="s">
        <v>1249</v>
      </c>
      <c r="C47" s="527" t="s">
        <v>1556</v>
      </c>
      <c r="D47" s="526" t="s">
        <v>1369</v>
      </c>
      <c r="E47" s="731" t="s">
        <v>1553</v>
      </c>
      <c r="F47" s="528">
        <v>30</v>
      </c>
      <c r="G47" s="528">
        <v>1870</v>
      </c>
      <c r="H47" s="529">
        <v>15</v>
      </c>
      <c r="I47" s="528">
        <v>2380</v>
      </c>
    </row>
    <row r="48" spans="2:9" ht="12" customHeight="1">
      <c r="B48" s="527" t="s">
        <v>1123</v>
      </c>
      <c r="C48" s="527" t="s">
        <v>1095</v>
      </c>
      <c r="D48" s="526" t="s">
        <v>1099</v>
      </c>
      <c r="E48" s="731" t="s">
        <v>144</v>
      </c>
      <c r="F48" s="528">
        <v>15</v>
      </c>
      <c r="G48" s="528">
        <v>6352</v>
      </c>
      <c r="H48" s="529">
        <v>39</v>
      </c>
      <c r="I48" s="528">
        <v>7066</v>
      </c>
    </row>
    <row r="49" spans="2:9" ht="12" customHeight="1">
      <c r="B49" s="527" t="s">
        <v>1250</v>
      </c>
      <c r="C49" s="527" t="s">
        <v>1095</v>
      </c>
      <c r="D49" s="526" t="s">
        <v>1109</v>
      </c>
      <c r="E49" s="731" t="s">
        <v>1553</v>
      </c>
      <c r="F49" s="528">
        <v>30</v>
      </c>
      <c r="G49" s="528">
        <v>2267</v>
      </c>
      <c r="H49" s="529">
        <v>15</v>
      </c>
      <c r="I49" s="528">
        <v>2672</v>
      </c>
    </row>
    <row r="50" spans="2:9" ht="12" customHeight="1">
      <c r="B50" s="527" t="s">
        <v>1251</v>
      </c>
      <c r="C50" s="527" t="s">
        <v>1095</v>
      </c>
      <c r="D50" s="526" t="s">
        <v>1096</v>
      </c>
      <c r="E50" s="731" t="s">
        <v>1552</v>
      </c>
      <c r="F50" s="528">
        <v>25</v>
      </c>
      <c r="G50" s="528">
        <v>4546</v>
      </c>
      <c r="H50" s="529">
        <v>27</v>
      </c>
      <c r="I50" s="528">
        <v>4993</v>
      </c>
    </row>
    <row r="51" spans="2:9" ht="12" customHeight="1">
      <c r="B51" s="527" t="s">
        <v>1136</v>
      </c>
      <c r="C51" s="527" t="s">
        <v>1095</v>
      </c>
      <c r="D51" s="526" t="s">
        <v>1120</v>
      </c>
      <c r="E51" s="731" t="s">
        <v>144</v>
      </c>
      <c r="F51" s="528">
        <v>15</v>
      </c>
      <c r="G51" s="528">
        <v>6429</v>
      </c>
      <c r="H51" s="529">
        <v>39</v>
      </c>
      <c r="I51" s="528">
        <v>6804</v>
      </c>
    </row>
    <row r="52" spans="2:9" ht="12" customHeight="1">
      <c r="B52" s="527" t="s">
        <v>1190</v>
      </c>
      <c r="C52" s="527" t="s">
        <v>1095</v>
      </c>
      <c r="D52" s="526" t="s">
        <v>1366</v>
      </c>
      <c r="E52" s="731" t="s">
        <v>148</v>
      </c>
      <c r="F52" s="528">
        <v>20</v>
      </c>
      <c r="G52" s="528">
        <v>7101</v>
      </c>
      <c r="H52" s="529">
        <v>45</v>
      </c>
      <c r="I52" s="528">
        <v>8079</v>
      </c>
    </row>
    <row r="53" spans="2:9" ht="12" customHeight="1">
      <c r="B53" s="527" t="s">
        <v>1191</v>
      </c>
      <c r="C53" s="527" t="s">
        <v>1095</v>
      </c>
      <c r="D53" s="526" t="s">
        <v>1096</v>
      </c>
      <c r="E53" s="731" t="s">
        <v>144</v>
      </c>
      <c r="F53" s="528">
        <v>15</v>
      </c>
      <c r="G53" s="528">
        <v>8068</v>
      </c>
      <c r="H53" s="529">
        <v>48</v>
      </c>
      <c r="I53" s="528">
        <v>8980</v>
      </c>
    </row>
    <row r="54" spans="2:9" ht="12" customHeight="1">
      <c r="B54" s="527" t="s">
        <v>1192</v>
      </c>
      <c r="C54" s="527" t="s">
        <v>1095</v>
      </c>
      <c r="D54" s="526" t="s">
        <v>1099</v>
      </c>
      <c r="E54" s="731" t="s">
        <v>144</v>
      </c>
      <c r="F54" s="528">
        <v>15</v>
      </c>
      <c r="G54" s="528">
        <v>6353</v>
      </c>
      <c r="H54" s="529">
        <v>39</v>
      </c>
      <c r="I54" s="528">
        <v>7082</v>
      </c>
    </row>
    <row r="55" spans="2:9" ht="12" customHeight="1">
      <c r="B55" s="527" t="s">
        <v>1252</v>
      </c>
      <c r="C55" s="527" t="s">
        <v>1095</v>
      </c>
      <c r="D55" s="526" t="s">
        <v>1305</v>
      </c>
      <c r="E55" s="731" t="s">
        <v>1552</v>
      </c>
      <c r="F55" s="528">
        <v>25</v>
      </c>
      <c r="G55" s="528">
        <v>7431</v>
      </c>
      <c r="H55" s="529">
        <v>45</v>
      </c>
      <c r="I55" s="528">
        <v>8196</v>
      </c>
    </row>
    <row r="56" spans="2:9" ht="12" customHeight="1">
      <c r="B56" s="527" t="s">
        <v>1231</v>
      </c>
      <c r="C56" s="527" t="s">
        <v>1094</v>
      </c>
      <c r="D56" s="526" t="s">
        <v>1291</v>
      </c>
      <c r="E56" s="731" t="s">
        <v>234</v>
      </c>
      <c r="F56" s="528">
        <v>0</v>
      </c>
      <c r="G56" s="528">
        <v>3453</v>
      </c>
      <c r="H56" s="529">
        <v>18</v>
      </c>
      <c r="I56" s="528">
        <v>3486</v>
      </c>
    </row>
    <row r="57" spans="2:9" ht="12" customHeight="1">
      <c r="B57" s="527" t="s">
        <v>1193</v>
      </c>
      <c r="C57" s="527" t="s">
        <v>1094</v>
      </c>
      <c r="D57" s="526" t="s">
        <v>1103</v>
      </c>
      <c r="E57" s="731" t="s">
        <v>144</v>
      </c>
      <c r="F57" s="528">
        <v>15</v>
      </c>
      <c r="G57" s="528">
        <v>2999</v>
      </c>
      <c r="H57" s="529">
        <v>18</v>
      </c>
      <c r="I57" s="528">
        <v>3359</v>
      </c>
    </row>
    <row r="58" spans="2:9" ht="12" customHeight="1">
      <c r="B58" s="527" t="s">
        <v>1253</v>
      </c>
      <c r="C58" s="527" t="s">
        <v>1094</v>
      </c>
      <c r="D58" s="526" t="s">
        <v>1098</v>
      </c>
      <c r="E58" s="731" t="s">
        <v>1552</v>
      </c>
      <c r="F58" s="528">
        <v>25</v>
      </c>
      <c r="G58" s="528">
        <v>5877</v>
      </c>
      <c r="H58" s="529">
        <v>36</v>
      </c>
      <c r="I58" s="528">
        <v>6645</v>
      </c>
    </row>
    <row r="59" spans="2:9" ht="12" customHeight="1">
      <c r="B59" s="527" t="s">
        <v>1125</v>
      </c>
      <c r="C59" s="527" t="s">
        <v>1094</v>
      </c>
      <c r="D59" s="526" t="s">
        <v>1096</v>
      </c>
      <c r="E59" s="731" t="s">
        <v>144</v>
      </c>
      <c r="F59" s="528">
        <v>15</v>
      </c>
      <c r="G59" s="528">
        <v>6588</v>
      </c>
      <c r="H59" s="529">
        <v>39</v>
      </c>
      <c r="I59" s="528">
        <v>7218</v>
      </c>
    </row>
    <row r="60" spans="2:9" ht="12" customHeight="1">
      <c r="B60" s="527" t="s">
        <v>1150</v>
      </c>
      <c r="C60" s="527" t="s">
        <v>1094</v>
      </c>
      <c r="D60" s="526" t="s">
        <v>1309</v>
      </c>
      <c r="E60" s="731" t="s">
        <v>1553</v>
      </c>
      <c r="F60" s="528">
        <v>30</v>
      </c>
      <c r="G60" s="528">
        <v>9184</v>
      </c>
      <c r="H60" s="529">
        <v>60</v>
      </c>
      <c r="I60" s="528">
        <v>10741</v>
      </c>
    </row>
    <row r="61" spans="2:9" ht="12" customHeight="1">
      <c r="B61" s="527" t="s">
        <v>1194</v>
      </c>
      <c r="C61" s="527" t="s">
        <v>1094</v>
      </c>
      <c r="D61" s="526" t="s">
        <v>1400</v>
      </c>
      <c r="E61" s="731" t="s">
        <v>144</v>
      </c>
      <c r="F61" s="528">
        <v>15</v>
      </c>
      <c r="G61" s="528">
        <v>4850</v>
      </c>
      <c r="H61" s="529">
        <v>30</v>
      </c>
      <c r="I61" s="528">
        <v>5519</v>
      </c>
    </row>
    <row r="62" spans="2:9" ht="12" customHeight="1">
      <c r="B62" s="527" t="s">
        <v>1195</v>
      </c>
      <c r="C62" s="527" t="s">
        <v>1094</v>
      </c>
      <c r="D62" s="526" t="s">
        <v>1116</v>
      </c>
      <c r="E62" s="731" t="s">
        <v>147</v>
      </c>
      <c r="F62" s="528">
        <v>10</v>
      </c>
      <c r="G62" s="528">
        <v>5282</v>
      </c>
      <c r="H62" s="529">
        <v>30</v>
      </c>
      <c r="I62" s="528">
        <v>5609</v>
      </c>
    </row>
    <row r="63" spans="2:9" ht="12" customHeight="1">
      <c r="B63" s="527" t="s">
        <v>1232</v>
      </c>
      <c r="C63" s="527" t="s">
        <v>1094</v>
      </c>
      <c r="D63" s="526" t="s">
        <v>1385</v>
      </c>
      <c r="E63" s="731" t="s">
        <v>234</v>
      </c>
      <c r="F63" s="528">
        <v>0</v>
      </c>
      <c r="G63" s="528">
        <v>5428</v>
      </c>
      <c r="H63" s="529">
        <v>27</v>
      </c>
      <c r="I63" s="528">
        <v>5428</v>
      </c>
    </row>
    <row r="64" spans="2:9" ht="12" customHeight="1">
      <c r="B64" s="527" t="s">
        <v>1069</v>
      </c>
      <c r="C64" s="527" t="s">
        <v>1094</v>
      </c>
      <c r="D64" s="526" t="s">
        <v>1119</v>
      </c>
      <c r="E64" s="731" t="s">
        <v>148</v>
      </c>
      <c r="F64" s="528">
        <v>20</v>
      </c>
      <c r="G64" s="528">
        <v>7158</v>
      </c>
      <c r="H64" s="529">
        <v>45</v>
      </c>
      <c r="I64" s="528">
        <v>8151</v>
      </c>
    </row>
    <row r="65" spans="2:9" ht="12" customHeight="1">
      <c r="B65" s="527" t="s">
        <v>1198</v>
      </c>
      <c r="C65" s="532" t="s">
        <v>1107</v>
      </c>
      <c r="D65" s="526" t="s">
        <v>1116</v>
      </c>
      <c r="E65" s="731" t="s">
        <v>147</v>
      </c>
      <c r="F65" s="528">
        <v>10</v>
      </c>
      <c r="G65" s="528">
        <v>4244</v>
      </c>
      <c r="H65" s="529">
        <v>24</v>
      </c>
      <c r="I65" s="528">
        <v>4547</v>
      </c>
    </row>
    <row r="66" spans="2:9" ht="12" customHeight="1">
      <c r="B66" s="527" t="s">
        <v>1304</v>
      </c>
      <c r="C66" s="532" t="s">
        <v>1107</v>
      </c>
      <c r="D66" s="526" t="s">
        <v>1299</v>
      </c>
      <c r="E66" s="731" t="s">
        <v>234</v>
      </c>
      <c r="F66" s="528">
        <v>0</v>
      </c>
      <c r="G66" s="528">
        <v>5348</v>
      </c>
      <c r="H66" s="529">
        <v>27</v>
      </c>
      <c r="I66" s="528">
        <v>5399</v>
      </c>
    </row>
    <row r="67" spans="2:9" ht="12" customHeight="1">
      <c r="B67" s="527" t="s">
        <v>1197</v>
      </c>
      <c r="C67" s="532" t="s">
        <v>1107</v>
      </c>
      <c r="D67" s="526" t="s">
        <v>1085</v>
      </c>
      <c r="E67" s="731" t="s">
        <v>140</v>
      </c>
      <c r="F67" s="528">
        <v>5</v>
      </c>
      <c r="G67" s="528">
        <v>5426</v>
      </c>
      <c r="H67" s="529">
        <v>30</v>
      </c>
      <c r="I67" s="528">
        <v>5606</v>
      </c>
    </row>
    <row r="68" spans="2:9" ht="12" customHeight="1">
      <c r="B68" s="527" t="s">
        <v>1254</v>
      </c>
      <c r="C68" s="532" t="s">
        <v>1107</v>
      </c>
      <c r="D68" s="526" t="s">
        <v>1400</v>
      </c>
      <c r="E68" s="731" t="s">
        <v>1552</v>
      </c>
      <c r="F68" s="528">
        <v>25</v>
      </c>
      <c r="G68" s="528">
        <v>4850</v>
      </c>
      <c r="H68" s="529">
        <v>30</v>
      </c>
      <c r="I68" s="528">
        <v>5480</v>
      </c>
    </row>
    <row r="69" spans="2:9" ht="12" customHeight="1">
      <c r="B69" s="527" t="s">
        <v>1153</v>
      </c>
      <c r="C69" s="532" t="s">
        <v>1107</v>
      </c>
      <c r="D69" s="526" t="s">
        <v>1106</v>
      </c>
      <c r="E69" s="731" t="s">
        <v>1552</v>
      </c>
      <c r="F69" s="528">
        <v>25</v>
      </c>
      <c r="G69" s="528">
        <v>5534</v>
      </c>
      <c r="H69" s="529">
        <v>33</v>
      </c>
      <c r="I69" s="528">
        <v>6215</v>
      </c>
    </row>
    <row r="70" spans="2:9" ht="12" customHeight="1">
      <c r="B70" s="527" t="s">
        <v>1154</v>
      </c>
      <c r="C70" s="532" t="s">
        <v>1107</v>
      </c>
      <c r="D70" s="526" t="s">
        <v>1383</v>
      </c>
      <c r="E70" s="731" t="s">
        <v>1550</v>
      </c>
      <c r="F70" s="528">
        <v>15</v>
      </c>
      <c r="G70" s="528">
        <v>10771</v>
      </c>
      <c r="H70" s="529">
        <v>57</v>
      </c>
      <c r="I70" s="528">
        <v>10966</v>
      </c>
    </row>
    <row r="71" spans="2:9" ht="12" customHeight="1">
      <c r="B71" s="527" t="s">
        <v>1233</v>
      </c>
      <c r="C71" s="532" t="s">
        <v>1107</v>
      </c>
      <c r="D71" s="526" t="s">
        <v>1383</v>
      </c>
      <c r="E71" s="731" t="s">
        <v>140</v>
      </c>
      <c r="F71" s="528">
        <v>5</v>
      </c>
      <c r="G71" s="528">
        <v>3951</v>
      </c>
      <c r="H71" s="529">
        <v>21</v>
      </c>
      <c r="I71" s="528">
        <v>3972</v>
      </c>
    </row>
    <row r="72" spans="2:9" ht="12" customHeight="1">
      <c r="B72" s="527" t="s">
        <v>1070</v>
      </c>
      <c r="C72" s="532" t="s">
        <v>1107</v>
      </c>
      <c r="D72" s="526" t="s">
        <v>1362</v>
      </c>
      <c r="E72" s="731" t="s">
        <v>1550</v>
      </c>
      <c r="F72" s="528">
        <v>15</v>
      </c>
      <c r="G72" s="528">
        <v>8150</v>
      </c>
      <c r="H72" s="529">
        <v>45</v>
      </c>
      <c r="I72" s="528">
        <v>8534</v>
      </c>
    </row>
    <row r="73" spans="2:9" ht="12" customHeight="1">
      <c r="B73" s="527" t="s">
        <v>1196</v>
      </c>
      <c r="C73" s="532" t="s">
        <v>1107</v>
      </c>
      <c r="D73" s="526" t="s">
        <v>1182</v>
      </c>
      <c r="E73" s="731" t="s">
        <v>147</v>
      </c>
      <c r="F73" s="528">
        <v>10</v>
      </c>
      <c r="G73" s="528">
        <v>6791</v>
      </c>
      <c r="H73" s="529">
        <v>39</v>
      </c>
      <c r="I73" s="528">
        <v>7436</v>
      </c>
    </row>
    <row r="74" spans="2:9" ht="12" customHeight="1">
      <c r="B74" s="527" t="s">
        <v>982</v>
      </c>
      <c r="C74" s="527" t="s">
        <v>1082</v>
      </c>
      <c r="D74" s="526" t="s">
        <v>1163</v>
      </c>
      <c r="E74" s="731" t="s">
        <v>147</v>
      </c>
      <c r="F74" s="528">
        <v>10</v>
      </c>
      <c r="G74" s="528">
        <v>12949</v>
      </c>
      <c r="H74" s="529">
        <v>72</v>
      </c>
      <c r="I74" s="528">
        <v>13573</v>
      </c>
    </row>
    <row r="75" spans="2:9" ht="12" customHeight="1">
      <c r="B75" s="527" t="s">
        <v>1199</v>
      </c>
      <c r="C75" s="527" t="s">
        <v>1082</v>
      </c>
      <c r="D75" s="526" t="s">
        <v>1400</v>
      </c>
      <c r="E75" s="731" t="s">
        <v>144</v>
      </c>
      <c r="F75" s="528">
        <v>15</v>
      </c>
      <c r="G75" s="528">
        <v>4850</v>
      </c>
      <c r="H75" s="529">
        <v>30</v>
      </c>
      <c r="I75" s="528">
        <v>5528</v>
      </c>
    </row>
    <row r="76" spans="2:9" ht="12" customHeight="1">
      <c r="B76" s="527" t="s">
        <v>973</v>
      </c>
      <c r="C76" s="527" t="s">
        <v>1082</v>
      </c>
      <c r="D76" s="526" t="s">
        <v>1386</v>
      </c>
      <c r="E76" s="731" t="s">
        <v>148</v>
      </c>
      <c r="F76" s="528">
        <v>20</v>
      </c>
      <c r="G76" s="528">
        <v>10799</v>
      </c>
      <c r="H76" s="529">
        <v>72</v>
      </c>
      <c r="I76" s="528">
        <v>12557</v>
      </c>
    </row>
    <row r="77" spans="2:9" ht="12" customHeight="1">
      <c r="B77" s="527" t="s">
        <v>1200</v>
      </c>
      <c r="C77" s="527" t="s">
        <v>1082</v>
      </c>
      <c r="D77" s="526" t="s">
        <v>1167</v>
      </c>
      <c r="E77" s="731" t="s">
        <v>148</v>
      </c>
      <c r="F77" s="528">
        <v>20</v>
      </c>
      <c r="G77" s="528">
        <v>5959</v>
      </c>
      <c r="H77" s="529">
        <v>39</v>
      </c>
      <c r="I77" s="528">
        <v>6850</v>
      </c>
    </row>
    <row r="78" spans="2:9" ht="12" customHeight="1">
      <c r="B78" s="527" t="s">
        <v>1137</v>
      </c>
      <c r="C78" s="527" t="s">
        <v>1082</v>
      </c>
      <c r="D78" s="526" t="s">
        <v>1115</v>
      </c>
      <c r="E78" s="731" t="s">
        <v>147</v>
      </c>
      <c r="F78" s="528">
        <v>10</v>
      </c>
      <c r="G78" s="528">
        <v>16099</v>
      </c>
      <c r="H78" s="529">
        <v>93</v>
      </c>
      <c r="I78" s="528">
        <v>17014</v>
      </c>
    </row>
    <row r="79" spans="2:9" ht="12" customHeight="1">
      <c r="B79" s="527" t="s">
        <v>1201</v>
      </c>
      <c r="C79" s="532" t="s">
        <v>1100</v>
      </c>
      <c r="D79" s="526" t="s">
        <v>1166</v>
      </c>
      <c r="E79" s="731" t="s">
        <v>148</v>
      </c>
      <c r="F79" s="528">
        <v>20</v>
      </c>
      <c r="G79" s="528">
        <v>7586</v>
      </c>
      <c r="H79" s="529">
        <v>48</v>
      </c>
      <c r="I79" s="528">
        <v>8696</v>
      </c>
    </row>
    <row r="80" spans="2:9" ht="12" customHeight="1">
      <c r="B80" s="527" t="s">
        <v>964</v>
      </c>
      <c r="C80" s="532" t="s">
        <v>1100</v>
      </c>
      <c r="D80" s="526" t="s">
        <v>1305</v>
      </c>
      <c r="E80" s="731" t="s">
        <v>144</v>
      </c>
      <c r="F80" s="528">
        <v>15</v>
      </c>
      <c r="G80" s="528">
        <v>13900</v>
      </c>
      <c r="H80" s="529">
        <v>84</v>
      </c>
      <c r="I80" s="528">
        <v>15706</v>
      </c>
    </row>
    <row r="81" spans="2:9" ht="12" customHeight="1">
      <c r="B81" s="527" t="s">
        <v>1202</v>
      </c>
      <c r="C81" s="532" t="s">
        <v>1100</v>
      </c>
      <c r="D81" s="526" t="s">
        <v>1400</v>
      </c>
      <c r="E81" s="731" t="s">
        <v>144</v>
      </c>
      <c r="F81" s="528">
        <v>15</v>
      </c>
      <c r="G81" s="528">
        <v>3397</v>
      </c>
      <c r="H81" s="529">
        <v>21</v>
      </c>
      <c r="I81" s="528">
        <v>3886</v>
      </c>
    </row>
    <row r="82" spans="2:9" ht="12" customHeight="1">
      <c r="B82" s="527" t="s">
        <v>983</v>
      </c>
      <c r="C82" s="532" t="s">
        <v>1100</v>
      </c>
      <c r="D82" s="526" t="s">
        <v>1483</v>
      </c>
      <c r="E82" s="731" t="s">
        <v>1553</v>
      </c>
      <c r="F82" s="528">
        <v>30</v>
      </c>
      <c r="G82" s="528">
        <v>8025</v>
      </c>
      <c r="H82" s="529">
        <v>63</v>
      </c>
      <c r="I82" s="528">
        <v>10215</v>
      </c>
    </row>
    <row r="83" spans="2:9" ht="12" customHeight="1">
      <c r="B83" s="527" t="s">
        <v>1178</v>
      </c>
      <c r="C83" s="532" t="s">
        <v>1100</v>
      </c>
      <c r="D83" s="526" t="s">
        <v>1435</v>
      </c>
      <c r="E83" s="731" t="s">
        <v>1553</v>
      </c>
      <c r="F83" s="528">
        <v>30</v>
      </c>
      <c r="G83" s="528">
        <v>3354</v>
      </c>
      <c r="H83" s="529">
        <v>24</v>
      </c>
      <c r="I83" s="528">
        <v>4146</v>
      </c>
    </row>
    <row r="84" spans="2:9" ht="12" customHeight="1">
      <c r="B84" s="527" t="s">
        <v>1203</v>
      </c>
      <c r="C84" s="532" t="s">
        <v>1100</v>
      </c>
      <c r="D84" s="526" t="s">
        <v>1182</v>
      </c>
      <c r="E84" s="731" t="s">
        <v>147</v>
      </c>
      <c r="F84" s="528">
        <v>10</v>
      </c>
      <c r="G84" s="528">
        <v>11020</v>
      </c>
      <c r="H84" s="529">
        <v>63</v>
      </c>
      <c r="I84" s="528">
        <v>11752</v>
      </c>
    </row>
    <row r="85" spans="2:9" ht="12" customHeight="1">
      <c r="B85" s="527" t="s">
        <v>1324</v>
      </c>
      <c r="C85" s="527" t="s">
        <v>1086</v>
      </c>
      <c r="D85" s="526" t="s">
        <v>1175</v>
      </c>
      <c r="E85" s="731" t="s">
        <v>140</v>
      </c>
      <c r="F85" s="528">
        <v>5</v>
      </c>
      <c r="G85" s="528">
        <v>8906</v>
      </c>
      <c r="H85" s="529">
        <v>48</v>
      </c>
      <c r="I85" s="528">
        <v>9260</v>
      </c>
    </row>
    <row r="86" spans="2:9" ht="12" customHeight="1">
      <c r="B86" s="527" t="s">
        <v>1294</v>
      </c>
      <c r="C86" s="527" t="s">
        <v>1086</v>
      </c>
      <c r="D86" s="526" t="s">
        <v>1377</v>
      </c>
      <c r="E86" s="731" t="s">
        <v>148</v>
      </c>
      <c r="F86" s="528">
        <v>20</v>
      </c>
      <c r="G86" s="528">
        <v>3562</v>
      </c>
      <c r="H86" s="529">
        <v>24</v>
      </c>
      <c r="I86" s="528">
        <v>4141</v>
      </c>
    </row>
    <row r="87" spans="2:9" ht="12" customHeight="1">
      <c r="B87" s="527" t="s">
        <v>978</v>
      </c>
      <c r="C87" s="527" t="s">
        <v>1086</v>
      </c>
      <c r="D87" s="526" t="s">
        <v>1164</v>
      </c>
      <c r="E87" s="731" t="s">
        <v>147</v>
      </c>
      <c r="F87" s="528">
        <v>10</v>
      </c>
      <c r="G87" s="528">
        <v>11585</v>
      </c>
      <c r="H87" s="529">
        <v>66</v>
      </c>
      <c r="I87" s="528">
        <v>12275</v>
      </c>
    </row>
    <row r="88" spans="2:9" ht="12" customHeight="1">
      <c r="B88" s="527" t="s">
        <v>1143</v>
      </c>
      <c r="C88" s="527" t="s">
        <v>1086</v>
      </c>
      <c r="D88" s="526" t="s">
        <v>1164</v>
      </c>
      <c r="E88" s="731" t="s">
        <v>147</v>
      </c>
      <c r="F88" s="528">
        <v>10</v>
      </c>
      <c r="G88" s="528">
        <v>6853</v>
      </c>
      <c r="H88" s="529">
        <v>39</v>
      </c>
      <c r="I88" s="528">
        <v>7180</v>
      </c>
    </row>
    <row r="89" spans="2:9" ht="12" customHeight="1">
      <c r="B89" s="527" t="s">
        <v>1144</v>
      </c>
      <c r="C89" s="527" t="s">
        <v>1086</v>
      </c>
      <c r="D89" s="526" t="s">
        <v>1179</v>
      </c>
      <c r="E89" s="731" t="s">
        <v>140</v>
      </c>
      <c r="F89" s="528">
        <v>5</v>
      </c>
      <c r="G89" s="528">
        <v>8740</v>
      </c>
      <c r="H89" s="529">
        <v>48</v>
      </c>
      <c r="I89" s="528">
        <v>8992</v>
      </c>
    </row>
    <row r="90" spans="2:9" ht="12" customHeight="1">
      <c r="B90" s="527" t="s">
        <v>1234</v>
      </c>
      <c r="C90" s="527" t="s">
        <v>1086</v>
      </c>
      <c r="D90" s="526" t="s">
        <v>1175</v>
      </c>
      <c r="E90" s="731" t="s">
        <v>140</v>
      </c>
      <c r="F90" s="528">
        <v>5</v>
      </c>
      <c r="G90" s="528">
        <v>13918</v>
      </c>
      <c r="H90" s="529">
        <v>75</v>
      </c>
      <c r="I90" s="528">
        <v>14344</v>
      </c>
    </row>
    <row r="91" spans="2:9" ht="12" customHeight="1">
      <c r="B91" s="527" t="s">
        <v>1122</v>
      </c>
      <c r="C91" s="532" t="s">
        <v>1110</v>
      </c>
      <c r="D91" s="526" t="s">
        <v>1447</v>
      </c>
      <c r="E91" s="731" t="s">
        <v>148</v>
      </c>
      <c r="F91" s="528">
        <v>20</v>
      </c>
      <c r="G91" s="528">
        <v>6108</v>
      </c>
      <c r="H91" s="529">
        <v>42</v>
      </c>
      <c r="I91" s="528">
        <v>7143</v>
      </c>
    </row>
    <row r="92" spans="2:9" ht="12" customHeight="1">
      <c r="B92" s="527" t="s">
        <v>1204</v>
      </c>
      <c r="C92" s="532" t="s">
        <v>1110</v>
      </c>
      <c r="D92" s="526" t="s">
        <v>1447</v>
      </c>
      <c r="E92" s="731" t="s">
        <v>148</v>
      </c>
      <c r="F92" s="528">
        <v>20</v>
      </c>
      <c r="G92" s="528">
        <v>2183</v>
      </c>
      <c r="H92" s="529">
        <v>15</v>
      </c>
      <c r="I92" s="528">
        <v>2513</v>
      </c>
    </row>
    <row r="93" spans="2:9" ht="12" customHeight="1">
      <c r="B93" s="527" t="s">
        <v>1205</v>
      </c>
      <c r="C93" s="532" t="s">
        <v>1110</v>
      </c>
      <c r="D93" s="526" t="s">
        <v>1377</v>
      </c>
      <c r="E93" s="731" t="s">
        <v>148</v>
      </c>
      <c r="F93" s="528">
        <v>20</v>
      </c>
      <c r="G93" s="528">
        <v>2233</v>
      </c>
      <c r="H93" s="529">
        <v>15</v>
      </c>
      <c r="I93" s="528">
        <v>2578</v>
      </c>
    </row>
    <row r="94" spans="2:9" ht="12" customHeight="1">
      <c r="B94" s="527" t="s">
        <v>1255</v>
      </c>
      <c r="C94" s="532" t="s">
        <v>1110</v>
      </c>
      <c r="D94" s="526" t="s">
        <v>1447</v>
      </c>
      <c r="E94" s="731" t="s">
        <v>1553</v>
      </c>
      <c r="F94" s="528">
        <v>30</v>
      </c>
      <c r="G94" s="528">
        <v>4352</v>
      </c>
      <c r="H94" s="529">
        <v>30</v>
      </c>
      <c r="I94" s="528">
        <v>5297</v>
      </c>
    </row>
    <row r="95" spans="2:9" ht="12" customHeight="1">
      <c r="B95" s="527" t="s">
        <v>1206</v>
      </c>
      <c r="C95" s="532" t="s">
        <v>1110</v>
      </c>
      <c r="D95" s="526" t="s">
        <v>1305</v>
      </c>
      <c r="E95" s="731" t="s">
        <v>144</v>
      </c>
      <c r="F95" s="528">
        <v>15</v>
      </c>
      <c r="G95" s="528">
        <v>10954</v>
      </c>
      <c r="H95" s="529">
        <v>66</v>
      </c>
      <c r="I95" s="528">
        <v>12346</v>
      </c>
    </row>
    <row r="96" spans="2:9" ht="12" customHeight="1">
      <c r="B96" s="527" t="s">
        <v>1062</v>
      </c>
      <c r="C96" s="532" t="s">
        <v>1110</v>
      </c>
      <c r="D96" s="526" t="s">
        <v>1449</v>
      </c>
      <c r="E96" s="731" t="s">
        <v>1553</v>
      </c>
      <c r="F96" s="528">
        <v>30</v>
      </c>
      <c r="G96" s="528">
        <v>9002</v>
      </c>
      <c r="H96" s="529">
        <v>69</v>
      </c>
      <c r="I96" s="528">
        <v>11402</v>
      </c>
    </row>
    <row r="97" spans="2:9" ht="12" customHeight="1">
      <c r="B97" s="527" t="s">
        <v>1135</v>
      </c>
      <c r="C97" s="532" t="s">
        <v>1110</v>
      </c>
      <c r="D97" s="526" t="s">
        <v>1325</v>
      </c>
      <c r="E97" s="731" t="s">
        <v>234</v>
      </c>
      <c r="F97" s="528">
        <v>0</v>
      </c>
      <c r="G97" s="528">
        <v>8365</v>
      </c>
      <c r="H97" s="529">
        <v>42</v>
      </c>
      <c r="I97" s="528">
        <v>8368</v>
      </c>
    </row>
    <row r="98" spans="2:9" ht="12" customHeight="1">
      <c r="B98" s="527" t="s">
        <v>1130</v>
      </c>
      <c r="C98" s="527" t="s">
        <v>1080</v>
      </c>
      <c r="D98" s="526" t="s">
        <v>1478</v>
      </c>
      <c r="E98" s="731" t="s">
        <v>148</v>
      </c>
      <c r="F98" s="528">
        <v>20</v>
      </c>
      <c r="G98" s="528">
        <v>6290</v>
      </c>
      <c r="H98" s="529">
        <v>44</v>
      </c>
      <c r="I98" s="528">
        <v>7360</v>
      </c>
    </row>
    <row r="99" spans="2:9" ht="12" customHeight="1">
      <c r="B99" s="527" t="s">
        <v>1207</v>
      </c>
      <c r="C99" s="527" t="s">
        <v>1080</v>
      </c>
      <c r="D99" s="526" t="s">
        <v>1118</v>
      </c>
      <c r="E99" s="731" t="s">
        <v>147</v>
      </c>
      <c r="F99" s="528">
        <v>10</v>
      </c>
      <c r="G99" s="528">
        <v>5681</v>
      </c>
      <c r="H99" s="529">
        <v>30</v>
      </c>
      <c r="I99" s="528">
        <v>6110</v>
      </c>
    </row>
    <row r="100" spans="2:9" ht="12" customHeight="1">
      <c r="B100" s="527" t="s">
        <v>1071</v>
      </c>
      <c r="C100" s="527" t="s">
        <v>1080</v>
      </c>
      <c r="D100" s="526" t="s">
        <v>1103</v>
      </c>
      <c r="E100" s="731" t="s">
        <v>144</v>
      </c>
      <c r="F100" s="528">
        <v>15</v>
      </c>
      <c r="G100" s="528">
        <v>11713</v>
      </c>
      <c r="H100" s="529">
        <v>67</v>
      </c>
      <c r="I100" s="528">
        <v>13141</v>
      </c>
    </row>
    <row r="101" spans="2:9" ht="12" customHeight="1">
      <c r="B101" s="527" t="s">
        <v>1235</v>
      </c>
      <c r="C101" s="527" t="s">
        <v>1080</v>
      </c>
      <c r="D101" s="526" t="s">
        <v>1164</v>
      </c>
      <c r="E101" s="731" t="s">
        <v>147</v>
      </c>
      <c r="F101" s="528">
        <v>10</v>
      </c>
      <c r="G101" s="528">
        <v>10514</v>
      </c>
      <c r="H101" s="529">
        <v>57</v>
      </c>
      <c r="I101" s="528">
        <v>11459</v>
      </c>
    </row>
    <row r="102" spans="2:9" ht="12" customHeight="1">
      <c r="B102" s="527" t="s">
        <v>1147</v>
      </c>
      <c r="C102" s="527" t="s">
        <v>1080</v>
      </c>
      <c r="D102" s="526" t="s">
        <v>1394</v>
      </c>
      <c r="E102" s="731" t="s">
        <v>234</v>
      </c>
      <c r="F102" s="528">
        <v>0</v>
      </c>
      <c r="G102" s="528">
        <v>15579</v>
      </c>
      <c r="H102" s="529">
        <v>81</v>
      </c>
      <c r="I102" s="528">
        <v>15702</v>
      </c>
    </row>
    <row r="103" spans="2:9" ht="12" customHeight="1">
      <c r="B103" s="527" t="s">
        <v>1367</v>
      </c>
      <c r="C103" s="527" t="s">
        <v>1080</v>
      </c>
      <c r="D103" s="526" t="s">
        <v>1174</v>
      </c>
      <c r="E103" s="731" t="s">
        <v>147</v>
      </c>
      <c r="F103" s="528">
        <v>10</v>
      </c>
      <c r="G103" s="528">
        <v>3187</v>
      </c>
      <c r="H103" s="529">
        <v>18</v>
      </c>
      <c r="I103" s="528">
        <v>3340</v>
      </c>
    </row>
    <row r="104" spans="2:9" ht="12" customHeight="1">
      <c r="B104" s="527" t="s">
        <v>1146</v>
      </c>
      <c r="C104" s="527" t="s">
        <v>1112</v>
      </c>
      <c r="D104" s="526" t="s">
        <v>1363</v>
      </c>
      <c r="E104" s="731" t="s">
        <v>140</v>
      </c>
      <c r="F104" s="528">
        <v>5</v>
      </c>
      <c r="G104" s="528">
        <v>9403</v>
      </c>
      <c r="H104" s="529">
        <v>51</v>
      </c>
      <c r="I104" s="528">
        <v>9790</v>
      </c>
    </row>
    <row r="105" spans="2:9" ht="12" customHeight="1">
      <c r="B105" s="527" t="s">
        <v>1256</v>
      </c>
      <c r="C105" s="527" t="s">
        <v>1112</v>
      </c>
      <c r="D105" s="526" t="s">
        <v>1400</v>
      </c>
      <c r="E105" s="731" t="s">
        <v>1552</v>
      </c>
      <c r="F105" s="528">
        <v>25</v>
      </c>
      <c r="G105" s="528">
        <v>6287</v>
      </c>
      <c r="H105" s="529">
        <v>39</v>
      </c>
      <c r="I105" s="528">
        <v>7148</v>
      </c>
    </row>
    <row r="106" spans="2:9" ht="12" customHeight="1">
      <c r="B106" s="527" t="s">
        <v>1237</v>
      </c>
      <c r="C106" s="527" t="s">
        <v>1112</v>
      </c>
      <c r="D106" s="526" t="s">
        <v>1479</v>
      </c>
      <c r="E106" s="731" t="s">
        <v>234</v>
      </c>
      <c r="F106" s="528">
        <v>0</v>
      </c>
      <c r="G106" s="528">
        <v>18294</v>
      </c>
      <c r="H106" s="529">
        <v>90</v>
      </c>
      <c r="I106" s="528">
        <v>18294</v>
      </c>
    </row>
    <row r="107" spans="2:9" ht="12" customHeight="1">
      <c r="B107" s="527" t="s">
        <v>963</v>
      </c>
      <c r="C107" s="527" t="s">
        <v>1112</v>
      </c>
      <c r="D107" s="526" t="s">
        <v>1291</v>
      </c>
      <c r="E107" s="731" t="s">
        <v>234</v>
      </c>
      <c r="F107" s="528">
        <v>0</v>
      </c>
      <c r="G107" s="528">
        <v>10349</v>
      </c>
      <c r="H107" s="529">
        <v>54</v>
      </c>
      <c r="I107" s="528">
        <v>10571</v>
      </c>
    </row>
    <row r="108" spans="2:9" ht="12" customHeight="1">
      <c r="B108" s="527" t="s">
        <v>1145</v>
      </c>
      <c r="C108" s="527" t="s">
        <v>1112</v>
      </c>
      <c r="D108" s="526" t="s">
        <v>1363</v>
      </c>
      <c r="E108" s="731" t="s">
        <v>140</v>
      </c>
      <c r="F108" s="528">
        <v>5</v>
      </c>
      <c r="G108" s="528">
        <v>7769</v>
      </c>
      <c r="H108" s="529">
        <v>42</v>
      </c>
      <c r="I108" s="528">
        <v>7829</v>
      </c>
    </row>
    <row r="109" spans="2:9" ht="12" customHeight="1">
      <c r="B109" s="527" t="s">
        <v>1148</v>
      </c>
      <c r="C109" s="532" t="s">
        <v>1113</v>
      </c>
      <c r="D109" s="526" t="s">
        <v>1529</v>
      </c>
      <c r="E109" s="731" t="s">
        <v>234</v>
      </c>
      <c r="F109" s="528">
        <v>0</v>
      </c>
      <c r="G109" s="528">
        <v>11877</v>
      </c>
      <c r="H109" s="529">
        <v>60</v>
      </c>
      <c r="I109" s="528">
        <v>11880</v>
      </c>
    </row>
    <row r="110" spans="2:9" ht="12" customHeight="1">
      <c r="B110" s="527" t="s">
        <v>1208</v>
      </c>
      <c r="C110" s="532" t="s">
        <v>1113</v>
      </c>
      <c r="D110" s="526" t="s">
        <v>1181</v>
      </c>
      <c r="E110" s="731" t="s">
        <v>140</v>
      </c>
      <c r="F110" s="528">
        <v>5</v>
      </c>
      <c r="G110" s="528">
        <v>6260</v>
      </c>
      <c r="H110" s="529">
        <v>33</v>
      </c>
      <c r="I110" s="528">
        <v>6500</v>
      </c>
    </row>
    <row r="111" spans="2:9" ht="12" customHeight="1">
      <c r="B111" s="527" t="s">
        <v>1257</v>
      </c>
      <c r="C111" s="532" t="s">
        <v>1113</v>
      </c>
      <c r="D111" s="526" t="s">
        <v>1362</v>
      </c>
      <c r="E111" s="731" t="s">
        <v>1550</v>
      </c>
      <c r="F111" s="528">
        <v>15</v>
      </c>
      <c r="G111" s="528">
        <v>5998</v>
      </c>
      <c r="H111" s="529">
        <v>33</v>
      </c>
      <c r="I111" s="528">
        <v>6136</v>
      </c>
    </row>
    <row r="112" spans="2:9" ht="12" customHeight="1">
      <c r="B112" s="527" t="s">
        <v>939</v>
      </c>
      <c r="C112" s="532" t="s">
        <v>1113</v>
      </c>
      <c r="D112" s="526" t="s">
        <v>1163</v>
      </c>
      <c r="E112" s="731" t="s">
        <v>1551</v>
      </c>
      <c r="F112" s="528">
        <v>20</v>
      </c>
      <c r="G112" s="528">
        <v>9150</v>
      </c>
      <c r="H112" s="529">
        <v>51</v>
      </c>
      <c r="I112" s="528">
        <v>9684</v>
      </c>
    </row>
    <row r="113" spans="2:9" ht="12" customHeight="1">
      <c r="B113" s="527" t="s">
        <v>1238</v>
      </c>
      <c r="C113" s="532" t="s">
        <v>1113</v>
      </c>
      <c r="D113" s="526" t="s">
        <v>1291</v>
      </c>
      <c r="E113" s="731" t="s">
        <v>234</v>
      </c>
      <c r="F113" s="528">
        <v>0</v>
      </c>
      <c r="G113" s="528">
        <v>9752</v>
      </c>
      <c r="H113" s="529">
        <v>51</v>
      </c>
      <c r="I113" s="528">
        <v>9788</v>
      </c>
    </row>
    <row r="114" spans="2:9" ht="12" customHeight="1">
      <c r="B114" s="527" t="s">
        <v>1072</v>
      </c>
      <c r="C114" s="532" t="s">
        <v>1113</v>
      </c>
      <c r="D114" s="526" t="s">
        <v>1528</v>
      </c>
      <c r="E114" s="731" t="s">
        <v>234</v>
      </c>
      <c r="F114" s="528">
        <v>0</v>
      </c>
      <c r="G114" s="528">
        <v>12288</v>
      </c>
      <c r="H114" s="529">
        <v>60</v>
      </c>
      <c r="I114" s="528">
        <v>12288</v>
      </c>
    </row>
    <row r="115" spans="2:9" ht="12" customHeight="1">
      <c r="B115" s="527" t="s">
        <v>1316</v>
      </c>
      <c r="C115" s="527" t="s">
        <v>1083</v>
      </c>
      <c r="D115" s="526" t="s">
        <v>1093</v>
      </c>
      <c r="E115" s="731" t="s">
        <v>144</v>
      </c>
      <c r="F115" s="528">
        <v>15</v>
      </c>
      <c r="G115" s="528">
        <v>8957</v>
      </c>
      <c r="H115" s="529">
        <v>53</v>
      </c>
      <c r="I115" s="528">
        <v>9758</v>
      </c>
    </row>
    <row r="116" spans="2:9" ht="12" customHeight="1">
      <c r="B116" s="527" t="s">
        <v>1209</v>
      </c>
      <c r="C116" s="527" t="s">
        <v>1083</v>
      </c>
      <c r="D116" s="526" t="s">
        <v>1119</v>
      </c>
      <c r="E116" s="731" t="s">
        <v>148</v>
      </c>
      <c r="F116" s="528">
        <v>20</v>
      </c>
      <c r="G116" s="528">
        <v>12431</v>
      </c>
      <c r="H116" s="529">
        <v>78</v>
      </c>
      <c r="I116" s="528">
        <v>14138</v>
      </c>
    </row>
    <row r="117" spans="2:9" ht="12" customHeight="1">
      <c r="B117" s="527" t="s">
        <v>1210</v>
      </c>
      <c r="C117" s="527" t="s">
        <v>1083</v>
      </c>
      <c r="D117" s="526" t="s">
        <v>1512</v>
      </c>
      <c r="E117" s="731" t="s">
        <v>148</v>
      </c>
      <c r="F117" s="528">
        <v>20</v>
      </c>
      <c r="G117" s="528">
        <v>4666</v>
      </c>
      <c r="H117" s="529">
        <v>31</v>
      </c>
      <c r="I117" s="528">
        <v>5414</v>
      </c>
    </row>
    <row r="118" spans="2:9" ht="12" customHeight="1">
      <c r="B118" s="527" t="s">
        <v>1211</v>
      </c>
      <c r="C118" s="527" t="s">
        <v>1083</v>
      </c>
      <c r="D118" s="526" t="s">
        <v>1449</v>
      </c>
      <c r="E118" s="731" t="s">
        <v>148</v>
      </c>
      <c r="F118" s="528">
        <v>20</v>
      </c>
      <c r="G118" s="528">
        <v>3401</v>
      </c>
      <c r="H118" s="529">
        <v>26</v>
      </c>
      <c r="I118" s="528">
        <v>4036</v>
      </c>
    </row>
    <row r="119" spans="2:9" ht="12" customHeight="1">
      <c r="B119" s="527" t="s">
        <v>970</v>
      </c>
      <c r="C119" s="527" t="s">
        <v>1083</v>
      </c>
      <c r="D119" s="526" t="s">
        <v>1168</v>
      </c>
      <c r="E119" s="731" t="s">
        <v>148</v>
      </c>
      <c r="F119" s="528">
        <v>20</v>
      </c>
      <c r="G119" s="528">
        <v>8200</v>
      </c>
      <c r="H119" s="529">
        <v>57</v>
      </c>
      <c r="I119" s="528">
        <v>9403</v>
      </c>
    </row>
    <row r="120" spans="2:9" ht="12" customHeight="1">
      <c r="B120" s="527" t="s">
        <v>1132</v>
      </c>
      <c r="C120" s="527" t="s">
        <v>1083</v>
      </c>
      <c r="D120" s="526" t="s">
        <v>1530</v>
      </c>
      <c r="E120" s="731" t="s">
        <v>148</v>
      </c>
      <c r="F120" s="528">
        <v>20</v>
      </c>
      <c r="G120" s="528">
        <v>5468</v>
      </c>
      <c r="H120" s="529">
        <v>45</v>
      </c>
      <c r="I120" s="528">
        <v>6578</v>
      </c>
    </row>
    <row r="121" spans="2:9" ht="12" customHeight="1">
      <c r="B121" s="527" t="s">
        <v>1239</v>
      </c>
      <c r="C121" s="527" t="s">
        <v>1081</v>
      </c>
      <c r="D121" s="526" t="s">
        <v>1299</v>
      </c>
      <c r="E121" s="731" t="s">
        <v>234</v>
      </c>
      <c r="F121" s="528">
        <v>0</v>
      </c>
      <c r="G121" s="528">
        <v>5969</v>
      </c>
      <c r="H121" s="529">
        <v>30</v>
      </c>
      <c r="I121" s="528">
        <v>5969</v>
      </c>
    </row>
    <row r="122" spans="2:9" ht="12" customHeight="1">
      <c r="B122" s="527" t="s">
        <v>1240</v>
      </c>
      <c r="C122" s="527" t="s">
        <v>1081</v>
      </c>
      <c r="D122" s="526" t="s">
        <v>1169</v>
      </c>
      <c r="E122" s="731" t="s">
        <v>234</v>
      </c>
      <c r="F122" s="528">
        <v>0</v>
      </c>
      <c r="G122" s="528">
        <v>11073</v>
      </c>
      <c r="H122" s="529">
        <v>57</v>
      </c>
      <c r="I122" s="528">
        <v>11094</v>
      </c>
    </row>
    <row r="123" spans="2:9" ht="12" customHeight="1">
      <c r="B123" s="527" t="s">
        <v>1073</v>
      </c>
      <c r="C123" s="527" t="s">
        <v>1081</v>
      </c>
      <c r="D123" s="526" t="s">
        <v>1117</v>
      </c>
      <c r="E123" s="731" t="s">
        <v>147</v>
      </c>
      <c r="F123" s="528">
        <v>10</v>
      </c>
      <c r="G123" s="528">
        <v>5117</v>
      </c>
      <c r="H123" s="529">
        <v>30</v>
      </c>
      <c r="I123" s="528">
        <v>5585</v>
      </c>
    </row>
    <row r="124" spans="2:9" ht="12" customHeight="1">
      <c r="B124" s="527" t="s">
        <v>1241</v>
      </c>
      <c r="C124" s="527" t="s">
        <v>1081</v>
      </c>
      <c r="D124" s="526" t="s">
        <v>1179</v>
      </c>
      <c r="E124" s="731" t="s">
        <v>140</v>
      </c>
      <c r="F124" s="528">
        <v>5</v>
      </c>
      <c r="G124" s="528">
        <v>7098</v>
      </c>
      <c r="H124" s="529">
        <v>39</v>
      </c>
      <c r="I124" s="528">
        <v>7377</v>
      </c>
    </row>
    <row r="125" spans="2:9" ht="12" customHeight="1">
      <c r="B125" s="527" t="s">
        <v>1307</v>
      </c>
      <c r="C125" s="527" t="s">
        <v>1081</v>
      </c>
      <c r="D125" s="526" t="s">
        <v>1366</v>
      </c>
      <c r="E125" s="731" t="s">
        <v>148</v>
      </c>
      <c r="F125" s="528">
        <v>20</v>
      </c>
      <c r="G125" s="528">
        <v>3775</v>
      </c>
      <c r="H125" s="529">
        <v>24</v>
      </c>
      <c r="I125" s="528">
        <v>4336</v>
      </c>
    </row>
    <row r="126" spans="2:9" ht="12" customHeight="1">
      <c r="B126" s="527" t="s">
        <v>1149</v>
      </c>
      <c r="C126" s="527" t="s">
        <v>1081</v>
      </c>
      <c r="D126" s="526" t="s">
        <v>1164</v>
      </c>
      <c r="E126" s="731" t="s">
        <v>1551</v>
      </c>
      <c r="F126" s="528">
        <v>20</v>
      </c>
      <c r="G126" s="528">
        <v>6853</v>
      </c>
      <c r="H126" s="529">
        <v>39</v>
      </c>
      <c r="I126" s="528">
        <v>7198</v>
      </c>
    </row>
    <row r="127" spans="2:9" ht="12" customHeight="1">
      <c r="B127" s="527" t="s">
        <v>1212</v>
      </c>
      <c r="C127" s="527" t="s">
        <v>1081</v>
      </c>
      <c r="D127" s="526" t="s">
        <v>1166</v>
      </c>
      <c r="E127" s="731" t="s">
        <v>148</v>
      </c>
      <c r="F127" s="528">
        <v>20</v>
      </c>
      <c r="G127" s="528">
        <v>2853</v>
      </c>
      <c r="H127" s="529">
        <v>18</v>
      </c>
      <c r="I127" s="528">
        <v>3174</v>
      </c>
    </row>
    <row r="128" spans="2:9" ht="12" customHeight="1">
      <c r="B128" s="527" t="s">
        <v>984</v>
      </c>
      <c r="C128" s="527" t="s">
        <v>1081</v>
      </c>
      <c r="D128" s="526" t="s">
        <v>1118</v>
      </c>
      <c r="E128" s="731" t="s">
        <v>147</v>
      </c>
      <c r="F128" s="528">
        <v>10</v>
      </c>
      <c r="G128" s="528">
        <v>4106</v>
      </c>
      <c r="H128" s="529">
        <v>24</v>
      </c>
      <c r="I128" s="528">
        <v>4469</v>
      </c>
    </row>
    <row r="129" spans="2:9" ht="12" customHeight="1">
      <c r="B129" s="527" t="s">
        <v>1213</v>
      </c>
      <c r="C129" s="527" t="s">
        <v>1081</v>
      </c>
      <c r="D129" s="526" t="s">
        <v>1106</v>
      </c>
      <c r="E129" s="731" t="s">
        <v>144</v>
      </c>
      <c r="F129" s="528">
        <v>15</v>
      </c>
      <c r="G129" s="528">
        <v>5016</v>
      </c>
      <c r="H129" s="529">
        <v>30</v>
      </c>
      <c r="I129" s="528">
        <v>5571</v>
      </c>
    </row>
    <row r="130" spans="2:9" ht="12" customHeight="1">
      <c r="B130" s="527" t="s">
        <v>944</v>
      </c>
      <c r="C130" s="527" t="s">
        <v>1090</v>
      </c>
      <c r="D130" s="526" t="s">
        <v>1118</v>
      </c>
      <c r="E130" s="731" t="s">
        <v>147</v>
      </c>
      <c r="F130" s="528">
        <v>10</v>
      </c>
      <c r="G130" s="528">
        <v>15444</v>
      </c>
      <c r="H130" s="529">
        <v>90</v>
      </c>
      <c r="I130" s="528">
        <v>16989</v>
      </c>
    </row>
    <row r="131" spans="2:9" ht="12" customHeight="1">
      <c r="B131" s="527" t="s">
        <v>1121</v>
      </c>
      <c r="C131" s="527" t="s">
        <v>1090</v>
      </c>
      <c r="D131" s="526" t="s">
        <v>1108</v>
      </c>
      <c r="E131" s="731" t="s">
        <v>148</v>
      </c>
      <c r="F131" s="528">
        <v>20</v>
      </c>
      <c r="G131" s="528">
        <v>7965</v>
      </c>
      <c r="H131" s="529">
        <v>51</v>
      </c>
      <c r="I131" s="528">
        <v>9048</v>
      </c>
    </row>
    <row r="132" spans="2:9" ht="12" customHeight="1">
      <c r="B132" s="527" t="s">
        <v>1258</v>
      </c>
      <c r="C132" s="527" t="s">
        <v>1090</v>
      </c>
      <c r="D132" s="526" t="s">
        <v>1290</v>
      </c>
      <c r="E132" s="731" t="s">
        <v>1553</v>
      </c>
      <c r="F132" s="528">
        <v>30</v>
      </c>
      <c r="G132" s="528">
        <v>7539</v>
      </c>
      <c r="H132" s="529">
        <v>51</v>
      </c>
      <c r="I132" s="528">
        <v>9021</v>
      </c>
    </row>
    <row r="133" spans="2:9" ht="12" customHeight="1">
      <c r="B133" s="527" t="s">
        <v>1242</v>
      </c>
      <c r="C133" s="527" t="s">
        <v>1090</v>
      </c>
      <c r="D133" s="526" t="s">
        <v>1087</v>
      </c>
      <c r="E133" s="731" t="s">
        <v>147</v>
      </c>
      <c r="F133" s="528">
        <v>10</v>
      </c>
      <c r="G133" s="528">
        <v>3219</v>
      </c>
      <c r="H133" s="529">
        <v>18</v>
      </c>
      <c r="I133" s="528">
        <v>3357</v>
      </c>
    </row>
    <row r="134" spans="2:9" ht="12" customHeight="1">
      <c r="B134" s="527" t="s">
        <v>1259</v>
      </c>
      <c r="C134" s="527" t="s">
        <v>1090</v>
      </c>
      <c r="D134" s="526" t="s">
        <v>1531</v>
      </c>
      <c r="E134" s="731" t="s">
        <v>1553</v>
      </c>
      <c r="F134" s="528">
        <v>30</v>
      </c>
      <c r="G134" s="528">
        <v>6499</v>
      </c>
      <c r="H134" s="529">
        <v>45</v>
      </c>
      <c r="I134" s="528">
        <v>7819</v>
      </c>
    </row>
    <row r="135" spans="2:9" ht="12" customHeight="1">
      <c r="B135" s="527" t="s">
        <v>1063</v>
      </c>
      <c r="C135" s="527" t="s">
        <v>1090</v>
      </c>
      <c r="D135" s="526" t="s">
        <v>1363</v>
      </c>
      <c r="E135" s="731" t="s">
        <v>140</v>
      </c>
      <c r="F135" s="528">
        <v>5</v>
      </c>
      <c r="G135" s="528">
        <v>7756</v>
      </c>
      <c r="H135" s="529">
        <v>42</v>
      </c>
      <c r="I135" s="528">
        <v>7969</v>
      </c>
    </row>
    <row r="136" spans="2:9" ht="12" customHeight="1">
      <c r="B136" s="527" t="s">
        <v>971</v>
      </c>
      <c r="C136" s="527" t="s">
        <v>1555</v>
      </c>
      <c r="D136" s="526" t="s">
        <v>1101</v>
      </c>
      <c r="E136" s="731" t="s">
        <v>147</v>
      </c>
      <c r="F136" s="528">
        <v>10</v>
      </c>
      <c r="G136" s="528">
        <v>10886</v>
      </c>
      <c r="H136" s="529">
        <v>63</v>
      </c>
      <c r="I136" s="528">
        <v>11924</v>
      </c>
    </row>
    <row r="137" spans="2:9" ht="12" customHeight="1">
      <c r="B137" s="527" t="s">
        <v>1214</v>
      </c>
      <c r="C137" s="527" t="s">
        <v>1555</v>
      </c>
      <c r="D137" s="526" t="s">
        <v>1093</v>
      </c>
      <c r="E137" s="731" t="s">
        <v>144</v>
      </c>
      <c r="F137" s="528">
        <v>15</v>
      </c>
      <c r="G137" s="528">
        <v>13737</v>
      </c>
      <c r="H137" s="529">
        <v>81</v>
      </c>
      <c r="I137" s="528">
        <v>15081</v>
      </c>
    </row>
    <row r="138" spans="2:9" ht="12" customHeight="1">
      <c r="B138" s="527" t="s">
        <v>1142</v>
      </c>
      <c r="C138" s="527" t="s">
        <v>1555</v>
      </c>
      <c r="D138" s="526" t="s">
        <v>1182</v>
      </c>
      <c r="E138" s="731" t="s">
        <v>147</v>
      </c>
      <c r="F138" s="528">
        <v>10</v>
      </c>
      <c r="G138" s="528">
        <v>13575</v>
      </c>
      <c r="H138" s="529">
        <v>78</v>
      </c>
      <c r="I138" s="528">
        <v>14340</v>
      </c>
    </row>
    <row r="139" spans="2:9" ht="12" customHeight="1">
      <c r="B139" s="527" t="s">
        <v>1064</v>
      </c>
      <c r="C139" s="527" t="s">
        <v>1555</v>
      </c>
      <c r="D139" s="526" t="s">
        <v>1168</v>
      </c>
      <c r="E139" s="731" t="s">
        <v>1553</v>
      </c>
      <c r="F139" s="528">
        <v>30</v>
      </c>
      <c r="G139" s="528">
        <v>10342</v>
      </c>
      <c r="H139" s="529">
        <v>72</v>
      </c>
      <c r="I139" s="528">
        <v>12595</v>
      </c>
    </row>
    <row r="140" spans="2:9" ht="12" customHeight="1">
      <c r="B140" s="527" t="s">
        <v>1243</v>
      </c>
      <c r="C140" s="527" t="s">
        <v>1102</v>
      </c>
      <c r="D140" s="526" t="s">
        <v>1174</v>
      </c>
      <c r="E140" s="731" t="s">
        <v>147</v>
      </c>
      <c r="F140" s="528">
        <v>10</v>
      </c>
      <c r="G140" s="528">
        <v>8000</v>
      </c>
      <c r="H140" s="529">
        <v>45</v>
      </c>
      <c r="I140" s="528">
        <v>8240</v>
      </c>
    </row>
    <row r="141" spans="2:9" ht="12" customHeight="1">
      <c r="B141" s="527" t="s">
        <v>1215</v>
      </c>
      <c r="C141" s="527" t="s">
        <v>1102</v>
      </c>
      <c r="D141" s="526" t="s">
        <v>1435</v>
      </c>
      <c r="E141" s="731" t="s">
        <v>148</v>
      </c>
      <c r="F141" s="528">
        <v>20</v>
      </c>
      <c r="G141" s="528">
        <v>2507</v>
      </c>
      <c r="H141" s="529">
        <v>18</v>
      </c>
      <c r="I141" s="528">
        <v>2942</v>
      </c>
    </row>
    <row r="142" spans="2:9" ht="12" customHeight="1">
      <c r="B142" s="527" t="s">
        <v>1216</v>
      </c>
      <c r="C142" s="527" t="s">
        <v>1102</v>
      </c>
      <c r="D142" s="526" t="s">
        <v>1117</v>
      </c>
      <c r="E142" s="731" t="s">
        <v>147</v>
      </c>
      <c r="F142" s="528">
        <v>10</v>
      </c>
      <c r="G142" s="528">
        <v>4084</v>
      </c>
      <c r="H142" s="529">
        <v>24</v>
      </c>
      <c r="I142" s="528">
        <v>4423</v>
      </c>
    </row>
    <row r="143" spans="2:9" ht="12" customHeight="1">
      <c r="B143" s="527" t="s">
        <v>1217</v>
      </c>
      <c r="C143" s="527" t="s">
        <v>1102</v>
      </c>
      <c r="D143" s="526" t="s">
        <v>1377</v>
      </c>
      <c r="E143" s="731" t="s">
        <v>148</v>
      </c>
      <c r="F143" s="528">
        <v>20</v>
      </c>
      <c r="G143" s="528">
        <v>4451</v>
      </c>
      <c r="H143" s="529">
        <v>30</v>
      </c>
      <c r="I143" s="528">
        <v>5183</v>
      </c>
    </row>
    <row r="144" spans="2:9" ht="12" customHeight="1">
      <c r="B144" s="527" t="s">
        <v>1218</v>
      </c>
      <c r="C144" s="527" t="s">
        <v>1102</v>
      </c>
      <c r="D144" s="526" t="s">
        <v>1108</v>
      </c>
      <c r="E144" s="731" t="s">
        <v>148</v>
      </c>
      <c r="F144" s="528">
        <v>20</v>
      </c>
      <c r="G144" s="528">
        <v>3748</v>
      </c>
      <c r="H144" s="529">
        <v>24</v>
      </c>
      <c r="I144" s="528">
        <v>4249</v>
      </c>
    </row>
    <row r="145" spans="2:9" ht="12" customHeight="1">
      <c r="B145" s="527" t="s">
        <v>1261</v>
      </c>
      <c r="C145" s="527" t="s">
        <v>1102</v>
      </c>
      <c r="D145" s="526" t="s">
        <v>1369</v>
      </c>
      <c r="E145" s="731" t="s">
        <v>1553</v>
      </c>
      <c r="F145" s="528">
        <v>30</v>
      </c>
      <c r="G145" s="528">
        <v>2997</v>
      </c>
      <c r="H145" s="529">
        <v>24</v>
      </c>
      <c r="I145" s="528">
        <v>3822</v>
      </c>
    </row>
    <row r="146" spans="2:9" ht="12" customHeight="1">
      <c r="B146" s="527" t="s">
        <v>1177</v>
      </c>
      <c r="C146" s="527" t="s">
        <v>1102</v>
      </c>
      <c r="D146" s="526" t="s">
        <v>1314</v>
      </c>
      <c r="E146" s="731" t="s">
        <v>234</v>
      </c>
      <c r="F146" s="528">
        <v>0</v>
      </c>
      <c r="G146" s="528">
        <v>5156</v>
      </c>
      <c r="H146" s="529">
        <v>27</v>
      </c>
      <c r="I146" s="528">
        <v>5249</v>
      </c>
    </row>
    <row r="147" spans="2:9" ht="12" customHeight="1">
      <c r="B147" s="527" t="s">
        <v>1262</v>
      </c>
      <c r="C147" s="527" t="s">
        <v>1102</v>
      </c>
      <c r="D147" s="526" t="s">
        <v>1369</v>
      </c>
      <c r="E147" s="731" t="s">
        <v>1553</v>
      </c>
      <c r="F147" s="528">
        <v>30</v>
      </c>
      <c r="G147" s="528">
        <v>2997</v>
      </c>
      <c r="H147" s="529">
        <v>24</v>
      </c>
      <c r="I147" s="528">
        <v>3822</v>
      </c>
    </row>
    <row r="148" spans="2:9" ht="12" customHeight="1">
      <c r="B148" s="527" t="s">
        <v>1219</v>
      </c>
      <c r="C148" s="527" t="s">
        <v>1102</v>
      </c>
      <c r="D148" s="526" t="s">
        <v>1116</v>
      </c>
      <c r="E148" s="731" t="s">
        <v>147</v>
      </c>
      <c r="F148" s="528">
        <v>10</v>
      </c>
      <c r="G148" s="528">
        <v>6882</v>
      </c>
      <c r="H148" s="529">
        <v>39</v>
      </c>
      <c r="I148" s="528">
        <v>7461</v>
      </c>
    </row>
    <row r="149" spans="2:9" ht="12" customHeight="1">
      <c r="B149" s="527" t="s">
        <v>1311</v>
      </c>
      <c r="C149" s="527" t="s">
        <v>1088</v>
      </c>
      <c r="D149" s="526" t="s">
        <v>1166</v>
      </c>
      <c r="E149" s="731" t="s">
        <v>148</v>
      </c>
      <c r="F149" s="528">
        <v>20</v>
      </c>
      <c r="G149" s="528">
        <v>9053</v>
      </c>
      <c r="H149" s="529">
        <v>57</v>
      </c>
      <c r="I149" s="528">
        <v>10397</v>
      </c>
    </row>
    <row r="150" spans="2:9" ht="12" customHeight="1">
      <c r="B150" s="527" t="s">
        <v>1220</v>
      </c>
      <c r="C150" s="527" t="s">
        <v>1088</v>
      </c>
      <c r="D150" s="526" t="s">
        <v>1164</v>
      </c>
      <c r="E150" s="731" t="s">
        <v>147</v>
      </c>
      <c r="F150" s="528">
        <v>10</v>
      </c>
      <c r="G150" s="528">
        <v>12611</v>
      </c>
      <c r="H150" s="529">
        <v>72</v>
      </c>
      <c r="I150" s="528">
        <v>13400</v>
      </c>
    </row>
    <row r="151" spans="2:9" ht="12" customHeight="1">
      <c r="B151" s="527" t="s">
        <v>1151</v>
      </c>
      <c r="C151" s="527" t="s">
        <v>1088</v>
      </c>
      <c r="D151" s="526" t="s">
        <v>1400</v>
      </c>
      <c r="E151" s="731" t="s">
        <v>1552</v>
      </c>
      <c r="F151" s="528">
        <v>25</v>
      </c>
      <c r="G151" s="528">
        <v>4855</v>
      </c>
      <c r="H151" s="529">
        <v>30</v>
      </c>
      <c r="I151" s="528">
        <v>5527</v>
      </c>
    </row>
    <row r="152" spans="2:9" ht="12" customHeight="1">
      <c r="B152" s="527" t="s">
        <v>1244</v>
      </c>
      <c r="C152" s="527" t="s">
        <v>1088</v>
      </c>
      <c r="D152" s="526" t="s">
        <v>1361</v>
      </c>
      <c r="E152" s="731" t="s">
        <v>140</v>
      </c>
      <c r="F152" s="528">
        <v>5</v>
      </c>
      <c r="G152" s="528">
        <v>12392</v>
      </c>
      <c r="H152" s="529">
        <v>66</v>
      </c>
      <c r="I152" s="528">
        <v>12782</v>
      </c>
    </row>
    <row r="153" spans="2:9" ht="12.75">
      <c r="B153" s="527" t="s">
        <v>1170</v>
      </c>
      <c r="C153" s="527" t="s">
        <v>1088</v>
      </c>
      <c r="D153" s="526" t="s">
        <v>1166</v>
      </c>
      <c r="E153" s="731" t="s">
        <v>1553</v>
      </c>
      <c r="F153" s="528">
        <v>30</v>
      </c>
      <c r="G153" s="528">
        <v>6674</v>
      </c>
      <c r="H153" s="529">
        <v>42</v>
      </c>
      <c r="I153" s="528">
        <v>7586</v>
      </c>
    </row>
    <row r="154" spans="2:9" ht="12" customHeight="1">
      <c r="B154" s="527" t="s">
        <v>1263</v>
      </c>
      <c r="C154" s="527" t="s">
        <v>1089</v>
      </c>
      <c r="D154" s="526" t="s">
        <v>1164</v>
      </c>
      <c r="E154" s="731" t="s">
        <v>1551</v>
      </c>
      <c r="F154" s="528">
        <v>20</v>
      </c>
      <c r="G154" s="528">
        <v>5261</v>
      </c>
      <c r="H154" s="529">
        <v>30</v>
      </c>
      <c r="I154" s="528">
        <v>5684</v>
      </c>
    </row>
    <row r="155" spans="2:9" ht="12" customHeight="1">
      <c r="B155" s="527" t="s">
        <v>1245</v>
      </c>
      <c r="C155" s="527" t="s">
        <v>1089</v>
      </c>
      <c r="D155" s="526" t="s">
        <v>1180</v>
      </c>
      <c r="E155" s="731" t="s">
        <v>140</v>
      </c>
      <c r="F155" s="528">
        <v>5</v>
      </c>
      <c r="G155" s="528">
        <v>11753</v>
      </c>
      <c r="H155" s="529">
        <v>63</v>
      </c>
      <c r="I155" s="528">
        <v>11918</v>
      </c>
    </row>
    <row r="156" spans="2:9" ht="12" customHeight="1">
      <c r="B156" s="527" t="s">
        <v>1141</v>
      </c>
      <c r="C156" s="527" t="s">
        <v>1089</v>
      </c>
      <c r="D156" s="526" t="s">
        <v>1164</v>
      </c>
      <c r="E156" s="731" t="s">
        <v>147</v>
      </c>
      <c r="F156" s="528">
        <v>10</v>
      </c>
      <c r="G156" s="528">
        <v>4223</v>
      </c>
      <c r="H156" s="529">
        <v>24</v>
      </c>
      <c r="I156" s="528">
        <v>4448</v>
      </c>
    </row>
    <row r="157" spans="2:9" ht="12" customHeight="1">
      <c r="B157" s="527" t="s">
        <v>1221</v>
      </c>
      <c r="C157" s="527" t="s">
        <v>1089</v>
      </c>
      <c r="D157" s="526" t="s">
        <v>1106</v>
      </c>
      <c r="E157" s="731" t="s">
        <v>144</v>
      </c>
      <c r="F157" s="528">
        <v>15</v>
      </c>
      <c r="G157" s="528">
        <v>7553</v>
      </c>
      <c r="H157" s="529">
        <v>45</v>
      </c>
      <c r="I157" s="528">
        <v>8183</v>
      </c>
    </row>
    <row r="158" spans="2:9" ht="12" customHeight="1">
      <c r="B158" s="527" t="s">
        <v>1128</v>
      </c>
      <c r="C158" s="527" t="s">
        <v>1089</v>
      </c>
      <c r="D158" s="526" t="s">
        <v>1115</v>
      </c>
      <c r="E158" s="731" t="s">
        <v>147</v>
      </c>
      <c r="F158" s="528">
        <v>10</v>
      </c>
      <c r="G158" s="528">
        <v>5542</v>
      </c>
      <c r="H158" s="529">
        <v>32</v>
      </c>
      <c r="I158" s="528">
        <v>6053</v>
      </c>
    </row>
    <row r="159" spans="2:9" ht="12" customHeight="1">
      <c r="B159" s="527" t="s">
        <v>1129</v>
      </c>
      <c r="C159" s="527" t="s">
        <v>1089</v>
      </c>
      <c r="D159" s="526" t="s">
        <v>1120</v>
      </c>
      <c r="E159" s="731" t="s">
        <v>144</v>
      </c>
      <c r="F159" s="528">
        <v>15</v>
      </c>
      <c r="G159" s="528">
        <v>10847</v>
      </c>
      <c r="H159" s="529">
        <v>66</v>
      </c>
      <c r="I159" s="528">
        <v>12083</v>
      </c>
    </row>
    <row r="160" spans="2:9" ht="12" customHeight="1">
      <c r="B160" s="527" t="s">
        <v>1246</v>
      </c>
      <c r="C160" s="527" t="s">
        <v>1089</v>
      </c>
      <c r="D160" s="526" t="s">
        <v>1291</v>
      </c>
      <c r="E160" s="731" t="s">
        <v>234</v>
      </c>
      <c r="F160" s="528">
        <v>0</v>
      </c>
      <c r="G160" s="528">
        <v>8623</v>
      </c>
      <c r="H160" s="529">
        <v>45</v>
      </c>
      <c r="I160" s="528">
        <v>8626</v>
      </c>
    </row>
    <row r="161" spans="2:9" ht="12" customHeight="1">
      <c r="B161" s="527" t="s">
        <v>1222</v>
      </c>
      <c r="C161" s="527" t="s">
        <v>1084</v>
      </c>
      <c r="D161" s="526" t="s">
        <v>1115</v>
      </c>
      <c r="E161" s="731" t="s">
        <v>147</v>
      </c>
      <c r="F161" s="528">
        <v>10</v>
      </c>
      <c r="G161" s="528">
        <v>10399</v>
      </c>
      <c r="H161" s="529">
        <v>57</v>
      </c>
      <c r="I161" s="528">
        <v>11458</v>
      </c>
    </row>
    <row r="162" spans="2:9" ht="12" customHeight="1">
      <c r="B162" s="527" t="s">
        <v>1152</v>
      </c>
      <c r="C162" s="527" t="s">
        <v>1084</v>
      </c>
      <c r="D162" s="526" t="s">
        <v>1447</v>
      </c>
      <c r="E162" s="731" t="s">
        <v>1553</v>
      </c>
      <c r="F162" s="528">
        <v>30</v>
      </c>
      <c r="G162" s="528">
        <v>6097</v>
      </c>
      <c r="H162" s="529">
        <v>42</v>
      </c>
      <c r="I162" s="528">
        <v>7546</v>
      </c>
    </row>
    <row r="163" spans="2:9" ht="12" customHeight="1">
      <c r="B163" s="527" t="s">
        <v>1131</v>
      </c>
      <c r="C163" s="527" t="s">
        <v>1084</v>
      </c>
      <c r="D163" s="526" t="s">
        <v>1103</v>
      </c>
      <c r="E163" s="731" t="s">
        <v>144</v>
      </c>
      <c r="F163" s="528">
        <v>15</v>
      </c>
      <c r="G163" s="528">
        <v>8987</v>
      </c>
      <c r="H163" s="529">
        <v>51</v>
      </c>
      <c r="I163" s="528">
        <v>10136</v>
      </c>
    </row>
    <row r="164" spans="2:9" ht="12" customHeight="1">
      <c r="B164" s="527" t="s">
        <v>977</v>
      </c>
      <c r="C164" s="527" t="s">
        <v>1084</v>
      </c>
      <c r="D164" s="526" t="s">
        <v>1093</v>
      </c>
      <c r="E164" s="731" t="s">
        <v>144</v>
      </c>
      <c r="F164" s="528">
        <v>15</v>
      </c>
      <c r="G164" s="528">
        <v>14150</v>
      </c>
      <c r="H164" s="529">
        <v>81</v>
      </c>
      <c r="I164" s="528">
        <v>15371</v>
      </c>
    </row>
    <row r="165" spans="2:9" ht="12" customHeight="1">
      <c r="B165" s="527" t="s">
        <v>1223</v>
      </c>
      <c r="C165" s="527" t="s">
        <v>1084</v>
      </c>
      <c r="D165" s="526" t="s">
        <v>1119</v>
      </c>
      <c r="E165" s="731" t="s">
        <v>148</v>
      </c>
      <c r="F165" s="528">
        <v>20</v>
      </c>
      <c r="G165" s="528">
        <v>8117</v>
      </c>
      <c r="H165" s="529">
        <v>51</v>
      </c>
      <c r="I165" s="528">
        <v>9317</v>
      </c>
    </row>
    <row r="166" spans="2:9" ht="12" customHeight="1">
      <c r="B166" s="527" t="s">
        <v>1264</v>
      </c>
      <c r="C166" s="527" t="s">
        <v>1105</v>
      </c>
      <c r="D166" s="526" t="s">
        <v>1093</v>
      </c>
      <c r="E166" s="731" t="s">
        <v>1552</v>
      </c>
      <c r="F166" s="528">
        <v>25</v>
      </c>
      <c r="G166" s="528">
        <v>8156</v>
      </c>
      <c r="H166" s="529">
        <v>48</v>
      </c>
      <c r="I166" s="528">
        <v>8912</v>
      </c>
    </row>
    <row r="167" spans="2:9" ht="12" customHeight="1">
      <c r="B167" s="527" t="s">
        <v>1380</v>
      </c>
      <c r="C167" s="527" t="s">
        <v>1105</v>
      </c>
      <c r="D167" s="526" t="s">
        <v>1323</v>
      </c>
      <c r="E167" s="731" t="s">
        <v>148</v>
      </c>
      <c r="F167" s="528">
        <v>20</v>
      </c>
      <c r="G167" s="528">
        <v>2338</v>
      </c>
      <c r="H167" s="529">
        <v>15</v>
      </c>
      <c r="I167" s="528">
        <v>2668</v>
      </c>
    </row>
    <row r="168" spans="2:9" ht="12" customHeight="1">
      <c r="B168" s="527" t="s">
        <v>1066</v>
      </c>
      <c r="C168" s="527" t="s">
        <v>1105</v>
      </c>
      <c r="D168" s="526" t="s">
        <v>1117</v>
      </c>
      <c r="E168" s="731" t="s">
        <v>147</v>
      </c>
      <c r="F168" s="528">
        <v>10</v>
      </c>
      <c r="G168" s="528">
        <v>12796</v>
      </c>
      <c r="H168" s="529">
        <v>75</v>
      </c>
      <c r="I168" s="528">
        <v>13753</v>
      </c>
    </row>
    <row r="169" spans="2:9" ht="12" customHeight="1">
      <c r="B169" s="527" t="s">
        <v>1067</v>
      </c>
      <c r="C169" s="527" t="s">
        <v>1105</v>
      </c>
      <c r="D169" s="526" t="s">
        <v>1362</v>
      </c>
      <c r="E169" s="731" t="s">
        <v>140</v>
      </c>
      <c r="F169" s="528">
        <v>5</v>
      </c>
      <c r="G169" s="528">
        <v>7090</v>
      </c>
      <c r="H169" s="529">
        <v>39</v>
      </c>
      <c r="I169" s="528">
        <v>7456</v>
      </c>
    </row>
    <row r="170" spans="2:9" ht="12" customHeight="1">
      <c r="B170" s="527" t="s">
        <v>1360</v>
      </c>
      <c r="C170" s="527" t="s">
        <v>1105</v>
      </c>
      <c r="D170" s="526" t="s">
        <v>1325</v>
      </c>
      <c r="E170" s="731" t="s">
        <v>234</v>
      </c>
      <c r="F170" s="528">
        <v>0</v>
      </c>
      <c r="G170" s="528">
        <v>4792</v>
      </c>
      <c r="H170" s="529">
        <v>24</v>
      </c>
      <c r="I170" s="528">
        <v>4792</v>
      </c>
    </row>
    <row r="171" spans="2:9" ht="12" customHeight="1">
      <c r="B171" s="527" t="s">
        <v>1247</v>
      </c>
      <c r="C171" s="527" t="s">
        <v>1105</v>
      </c>
      <c r="D171" s="526" t="s">
        <v>1180</v>
      </c>
      <c r="E171" s="731" t="s">
        <v>140</v>
      </c>
      <c r="F171" s="528">
        <v>5</v>
      </c>
      <c r="G171" s="528">
        <v>11725</v>
      </c>
      <c r="H171" s="529">
        <v>63</v>
      </c>
      <c r="I171" s="528">
        <v>11806</v>
      </c>
    </row>
    <row r="172" spans="2:9" ht="12" customHeight="1">
      <c r="B172" s="527" t="s">
        <v>1065</v>
      </c>
      <c r="C172" s="527" t="s">
        <v>1105</v>
      </c>
      <c r="D172" s="526" t="s">
        <v>1118</v>
      </c>
      <c r="E172" s="731" t="s">
        <v>147</v>
      </c>
      <c r="F172" s="528">
        <v>10</v>
      </c>
      <c r="G172" s="528">
        <v>5152</v>
      </c>
      <c r="H172" s="529">
        <v>30</v>
      </c>
      <c r="I172" s="528">
        <v>5437</v>
      </c>
    </row>
    <row r="173" spans="2:9" ht="12" customHeight="1">
      <c r="B173" s="527"/>
      <c r="C173" s="527"/>
      <c r="D173" s="526"/>
      <c r="E173" s="526"/>
      <c r="F173" s="528"/>
      <c r="G173" s="528"/>
      <c r="H173" s="529"/>
      <c r="I173" s="528"/>
    </row>
    <row r="174" spans="2:9" ht="12" customHeight="1">
      <c r="B174" s="527"/>
      <c r="C174" s="527"/>
      <c r="D174" s="526"/>
      <c r="E174" s="526"/>
      <c r="F174" s="528"/>
      <c r="G174" s="528"/>
      <c r="H174" s="529"/>
      <c r="I174" s="528"/>
    </row>
    <row r="175" spans="2:9" ht="12" customHeight="1">
      <c r="B175" s="527"/>
      <c r="C175" s="532"/>
      <c r="D175" s="526"/>
      <c r="E175" s="526"/>
      <c r="F175" s="528"/>
      <c r="G175" s="528"/>
      <c r="H175" s="529"/>
      <c r="I175" s="528"/>
    </row>
    <row r="176" spans="2:9" ht="12" customHeight="1">
      <c r="B176" s="527"/>
      <c r="C176" s="532"/>
      <c r="D176" s="526"/>
      <c r="E176" s="526"/>
      <c r="F176" s="528"/>
      <c r="G176" s="528"/>
      <c r="H176" s="529"/>
      <c r="I176" s="528"/>
    </row>
    <row r="177" spans="2:9" ht="12" customHeight="1">
      <c r="B177" s="527"/>
      <c r="C177" s="527"/>
      <c r="D177" s="526"/>
      <c r="E177" s="526"/>
      <c r="F177" s="528"/>
      <c r="G177" s="528"/>
      <c r="H177" s="529"/>
      <c r="I177" s="528"/>
    </row>
    <row r="178" spans="2:9" ht="12" customHeight="1">
      <c r="B178" s="527"/>
      <c r="C178" s="527"/>
      <c r="D178" s="526"/>
      <c r="E178" s="526"/>
      <c r="F178" s="528"/>
      <c r="G178" s="528"/>
      <c r="H178" s="529"/>
      <c r="I178" s="528"/>
    </row>
    <row r="179" spans="2:9" ht="12" customHeight="1">
      <c r="B179" s="527"/>
      <c r="C179" s="527"/>
      <c r="D179" s="526"/>
      <c r="E179" s="526"/>
      <c r="F179" s="528"/>
      <c r="G179" s="528"/>
      <c r="H179" s="529"/>
      <c r="I179" s="528"/>
    </row>
    <row r="180" spans="2:9" ht="12" customHeight="1">
      <c r="B180" s="527"/>
      <c r="C180" s="527"/>
      <c r="D180" s="526"/>
      <c r="E180" s="526"/>
      <c r="F180" s="528"/>
      <c r="G180" s="528"/>
      <c r="H180" s="529"/>
      <c r="I180" s="528"/>
    </row>
    <row r="181" spans="2:9" ht="12" customHeight="1">
      <c r="B181" s="527"/>
      <c r="C181" s="532"/>
      <c r="D181" s="526"/>
      <c r="E181" s="526"/>
      <c r="F181" s="528"/>
      <c r="G181" s="528"/>
      <c r="H181" s="529"/>
      <c r="I181" s="528"/>
    </row>
    <row r="182" spans="2:9" ht="12" customHeight="1">
      <c r="B182" s="732"/>
      <c r="C182" s="532"/>
      <c r="D182" s="526"/>
      <c r="E182" s="526"/>
      <c r="F182" s="528"/>
      <c r="G182" s="528"/>
      <c r="H182" s="529"/>
      <c r="I182" s="528"/>
    </row>
    <row r="183" spans="2:9" ht="12" customHeight="1">
      <c r="B183" s="527"/>
      <c r="C183" s="527"/>
      <c r="D183" s="526"/>
      <c r="E183" s="526"/>
      <c r="F183" s="528"/>
      <c r="G183" s="528"/>
      <c r="H183" s="529"/>
      <c r="I183" s="528"/>
    </row>
    <row r="184" spans="2:9" ht="12" customHeight="1">
      <c r="B184" s="733"/>
      <c r="C184" s="527"/>
      <c r="D184" s="526"/>
      <c r="E184" s="526"/>
      <c r="F184" s="528"/>
      <c r="G184" s="528"/>
      <c r="H184" s="529"/>
      <c r="I184" s="528"/>
    </row>
    <row r="185" spans="2:9" ht="12" customHeight="1">
      <c r="B185" s="527"/>
      <c r="C185" s="532"/>
      <c r="D185" s="526"/>
      <c r="E185" s="526"/>
      <c r="F185" s="528"/>
      <c r="G185" s="528"/>
      <c r="H185" s="529"/>
      <c r="I185" s="528"/>
    </row>
    <row r="186" spans="2:9" ht="12" customHeight="1">
      <c r="B186" s="527"/>
      <c r="C186" s="527"/>
      <c r="D186" s="526"/>
      <c r="E186" s="526"/>
      <c r="F186" s="528"/>
      <c r="G186" s="528"/>
      <c r="H186" s="529"/>
      <c r="I186" s="528"/>
    </row>
    <row r="187" spans="2:9" ht="12" customHeight="1">
      <c r="B187" s="527"/>
      <c r="C187" s="527"/>
      <c r="D187" s="526"/>
      <c r="E187" s="526"/>
      <c r="F187" s="528"/>
      <c r="G187" s="528"/>
      <c r="H187" s="529"/>
      <c r="I187" s="528"/>
    </row>
    <row r="188" spans="2:9" ht="12" customHeight="1">
      <c r="B188" s="527"/>
      <c r="C188" s="527"/>
      <c r="D188" s="526"/>
      <c r="E188" s="526"/>
      <c r="F188" s="528"/>
      <c r="G188" s="528"/>
      <c r="H188" s="529"/>
      <c r="I188" s="528"/>
    </row>
    <row r="189" spans="2:9" ht="12" customHeight="1">
      <c r="B189" s="527"/>
      <c r="C189" s="527"/>
      <c r="D189" s="526"/>
      <c r="E189" s="526"/>
      <c r="F189" s="528"/>
      <c r="G189" s="528"/>
      <c r="H189" s="529"/>
      <c r="I189" s="528"/>
    </row>
    <row r="190" ht="12" customHeight="1"/>
  </sheetData>
  <sheetProtection/>
  <mergeCells count="6">
    <mergeCell ref="B2:I2"/>
    <mergeCell ref="B4:I4"/>
    <mergeCell ref="B5:I5"/>
    <mergeCell ref="B7:I7"/>
    <mergeCell ref="B8:I8"/>
    <mergeCell ref="B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57421875" style="10" customWidth="1"/>
    <col min="2" max="2" width="28.421875" style="11" customWidth="1"/>
    <col min="3" max="3" width="20.57421875" style="0" customWidth="1"/>
    <col min="4" max="4" width="23.28125" style="0" bestFit="1" customWidth="1"/>
    <col min="5" max="5" width="2.00390625" style="0" customWidth="1"/>
    <col min="6" max="6" width="3.421875" style="10" customWidth="1"/>
    <col min="7" max="8" width="4.00390625" style="10" customWidth="1"/>
    <col min="9" max="9" width="4.28125" style="10" customWidth="1"/>
    <col min="10" max="11" width="5.00390625" style="10" customWidth="1"/>
    <col min="12" max="12" width="5.8515625" style="10" customWidth="1"/>
    <col min="13" max="13" width="3.7109375" style="10" customWidth="1"/>
  </cols>
  <sheetData>
    <row r="2" spans="1:13" s="14" customFormat="1" ht="12">
      <c r="A2" s="12"/>
      <c r="B2" s="13"/>
      <c r="F2" s="15" t="s">
        <v>0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23</v>
      </c>
      <c r="L2" s="12" t="s">
        <v>2</v>
      </c>
      <c r="M2" s="12" t="s">
        <v>127</v>
      </c>
    </row>
    <row r="3" ht="12.75">
      <c r="K3" s="12" t="s">
        <v>0</v>
      </c>
    </row>
    <row r="4" spans="1:16" ht="12.75">
      <c r="A4" s="7" t="str">
        <f>Uno!I106</f>
        <v>Mura Rosine</v>
      </c>
      <c r="B4" s="7" t="str">
        <f>Uno!I104</f>
        <v>18-Andamento Lento (R.D'Aiello)</v>
      </c>
      <c r="C4" s="16" t="e">
        <f>Uno!#REF!</f>
        <v>#REF!</v>
      </c>
      <c r="D4" s="16" t="str">
        <f>Classifica!$C$3</f>
        <v>10°  Giornata  Ritorno  - 17/11/2016</v>
      </c>
      <c r="E4" s="16"/>
      <c r="F4" s="16" t="str">
        <f>Uno!J106</f>
        <v>FE</v>
      </c>
      <c r="G4" s="16">
        <f>Uno!K106</f>
        <v>30</v>
      </c>
      <c r="H4" s="16" t="e">
        <f>Uno!#REF!</f>
        <v>#REF!</v>
      </c>
      <c r="I4" s="16" t="e">
        <f>Uno!#REF!</f>
        <v>#REF!</v>
      </c>
      <c r="J4" s="18" t="e">
        <f aca="true" t="shared" si="0" ref="J4:J35">SUM(G4:I4)</f>
        <v>#REF!</v>
      </c>
      <c r="K4" s="10" t="e">
        <f aca="true" t="shared" si="1" ref="K4:K35">J4+F4*3</f>
        <v>#REF!</v>
      </c>
      <c r="L4" s="18" t="e">
        <f>Uno!#REF!+Uno!#REF!+Uno!#REF!</f>
        <v>#REF!</v>
      </c>
      <c r="M4" s="10">
        <v>3</v>
      </c>
      <c r="N4" s="16" t="e">
        <f aca="true" t="shared" si="2" ref="N4:N35">G4+F4</f>
        <v>#VALUE!</v>
      </c>
      <c r="O4" s="16" t="e">
        <f aca="true" t="shared" si="3" ref="O4:O35">H4+F4</f>
        <v>#REF!</v>
      </c>
      <c r="P4" s="16" t="e">
        <f aca="true" t="shared" si="4" ref="P4:P35">I4+F4</f>
        <v>#REF!</v>
      </c>
    </row>
    <row r="5" spans="1:16" ht="12.75">
      <c r="A5" s="7" t="str">
        <f>Uno!J107</f>
        <v>E</v>
      </c>
      <c r="B5" s="7" t="str">
        <f>Uno!I104</f>
        <v>18-Andamento Lento (R.D'Aiello)</v>
      </c>
      <c r="C5" s="16" t="str">
        <f>Uno!I107</f>
        <v>Carpino Gaetano</v>
      </c>
      <c r="D5" s="16" t="str">
        <f>Classifica!$C$3</f>
        <v>10°  Giornata  Ritorno  - 17/11/2016</v>
      </c>
      <c r="E5" s="16"/>
      <c r="F5" s="16">
        <f>Uno!K107</f>
        <v>20</v>
      </c>
      <c r="G5" s="16" t="e">
        <f>Uno!#REF!</f>
        <v>#REF!</v>
      </c>
      <c r="H5" s="16" t="e">
        <f>Uno!#REF!</f>
        <v>#REF!</v>
      </c>
      <c r="I5" s="16" t="e">
        <f>Uno!#REF!</f>
        <v>#REF!</v>
      </c>
      <c r="J5" s="18" t="e">
        <f t="shared" si="0"/>
        <v>#REF!</v>
      </c>
      <c r="K5" s="10" t="e">
        <f t="shared" si="1"/>
        <v>#REF!</v>
      </c>
      <c r="L5" s="18" t="e">
        <f>Uno!#REF!+Uno!#REF!+Uno!#REF!</f>
        <v>#REF!</v>
      </c>
      <c r="M5" s="10">
        <v>3</v>
      </c>
      <c r="N5" s="16" t="e">
        <f t="shared" si="2"/>
        <v>#REF!</v>
      </c>
      <c r="O5" s="16" t="e">
        <f t="shared" si="3"/>
        <v>#REF!</v>
      </c>
      <c r="P5" s="16" t="e">
        <f t="shared" si="4"/>
        <v>#REF!</v>
      </c>
    </row>
    <row r="6" spans="1:16" ht="12.75">
      <c r="A6" s="7" t="str">
        <f>Uno!J108</f>
        <v>D</v>
      </c>
      <c r="B6" s="7" t="str">
        <f>Uno!I104</f>
        <v>18-Andamento Lento (R.D'Aiello)</v>
      </c>
      <c r="C6" s="16" t="str">
        <f>Uno!I108</f>
        <v>D'Ajello Roberto</v>
      </c>
      <c r="D6" s="16" t="str">
        <f>Classifica!$C$3</f>
        <v>10°  Giornata  Ritorno  - 17/11/2016</v>
      </c>
      <c r="E6" s="16"/>
      <c r="F6" s="16">
        <f>Uno!K108</f>
        <v>15</v>
      </c>
      <c r="G6" s="16" t="e">
        <f>Uno!#REF!</f>
        <v>#REF!</v>
      </c>
      <c r="H6" s="16" t="e">
        <f>Uno!#REF!</f>
        <v>#REF!</v>
      </c>
      <c r="I6" s="16" t="e">
        <f>Uno!#REF!</f>
        <v>#REF!</v>
      </c>
      <c r="J6" s="18" t="e">
        <f t="shared" si="0"/>
        <v>#REF!</v>
      </c>
      <c r="K6" s="10" t="e">
        <f t="shared" si="1"/>
        <v>#REF!</v>
      </c>
      <c r="L6" s="18" t="e">
        <f>Uno!#REF!+Uno!#REF!+Uno!#REF!</f>
        <v>#REF!</v>
      </c>
      <c r="M6" s="10">
        <v>3</v>
      </c>
      <c r="N6" s="16" t="e">
        <f t="shared" si="2"/>
        <v>#REF!</v>
      </c>
      <c r="O6" s="16" t="e">
        <f t="shared" si="3"/>
        <v>#REF!</v>
      </c>
      <c r="P6" s="16" t="e">
        <f t="shared" si="4"/>
        <v>#REF!</v>
      </c>
    </row>
    <row r="7" spans="1:16" ht="12.75">
      <c r="A7" s="7" t="str">
        <f>Uno!D23</f>
        <v>E</v>
      </c>
      <c r="B7" s="7" t="str">
        <f>Uno!C20</f>
        <v>5-Caimans (G.Guarino)</v>
      </c>
      <c r="C7" s="16" t="str">
        <f>Uno!C23</f>
        <v>Di clementi Paolo</v>
      </c>
      <c r="D7" s="16" t="str">
        <f>Classifica!$C$3</f>
        <v>10°  Giornata  Ritorno  - 17/11/2016</v>
      </c>
      <c r="E7" s="16"/>
      <c r="F7" s="16">
        <f>Uno!E23</f>
        <v>20</v>
      </c>
      <c r="G7" s="16" t="e">
        <f>Uno!#REF!</f>
        <v>#REF!</v>
      </c>
      <c r="H7" s="16" t="e">
        <f>Uno!#REF!</f>
        <v>#REF!</v>
      </c>
      <c r="I7" s="21" t="e">
        <f>Uno!#REF!</f>
        <v>#REF!</v>
      </c>
      <c r="J7" s="19" t="e">
        <f t="shared" si="0"/>
        <v>#REF!</v>
      </c>
      <c r="K7" s="20" t="e">
        <f t="shared" si="1"/>
        <v>#REF!</v>
      </c>
      <c r="L7" s="18" t="e">
        <f>Uno!#REF!+Uno!#REF!+Uno!#REF!</f>
        <v>#REF!</v>
      </c>
      <c r="M7" s="10">
        <v>3</v>
      </c>
      <c r="N7" s="16" t="e">
        <f t="shared" si="2"/>
        <v>#REF!</v>
      </c>
      <c r="O7" s="16" t="e">
        <f t="shared" si="3"/>
        <v>#REF!</v>
      </c>
      <c r="P7" s="16" t="e">
        <f t="shared" si="4"/>
        <v>#REF!</v>
      </c>
    </row>
    <row r="8" spans="1:16" ht="12.75">
      <c r="A8" s="7" t="str">
        <f>Uno!D22</f>
        <v>C</v>
      </c>
      <c r="B8" s="7" t="str">
        <f>Uno!C20</f>
        <v>5-Caimans (G.Guarino)</v>
      </c>
      <c r="C8" s="16" t="str">
        <f>Uno!C22</f>
        <v>Leggeri Evaristo</v>
      </c>
      <c r="D8" s="16" t="str">
        <f>Classifica!$C$3</f>
        <v>10°  Giornata  Ritorno  - 17/11/2016</v>
      </c>
      <c r="E8" s="16"/>
      <c r="F8" s="16">
        <f>Uno!E22</f>
        <v>10</v>
      </c>
      <c r="G8" s="16" t="e">
        <f>Uno!#REF!</f>
        <v>#REF!</v>
      </c>
      <c r="H8" s="16" t="e">
        <f>Uno!#REF!</f>
        <v>#REF!</v>
      </c>
      <c r="I8" s="21" t="e">
        <f>Uno!#REF!</f>
        <v>#REF!</v>
      </c>
      <c r="J8" s="19" t="e">
        <f t="shared" si="0"/>
        <v>#REF!</v>
      </c>
      <c r="K8" s="20" t="e">
        <f t="shared" si="1"/>
        <v>#REF!</v>
      </c>
      <c r="L8" s="18" t="e">
        <f>Uno!#REF!+Uno!#REF!+Uno!#REF!</f>
        <v>#REF!</v>
      </c>
      <c r="M8" s="10">
        <v>3</v>
      </c>
      <c r="N8" s="16" t="e">
        <f t="shared" si="2"/>
        <v>#REF!</v>
      </c>
      <c r="O8" s="16" t="e">
        <f t="shared" si="3"/>
        <v>#REF!</v>
      </c>
      <c r="P8" s="16" t="e">
        <f t="shared" si="4"/>
        <v>#REF!</v>
      </c>
    </row>
    <row r="9" spans="1:16" ht="12.75">
      <c r="A9" s="7" t="str">
        <f>Uno!D24</f>
        <v>C</v>
      </c>
      <c r="B9" s="7" t="str">
        <f>Uno!C20</f>
        <v>5-Caimans (G.Guarino)</v>
      </c>
      <c r="C9" s="16" t="str">
        <f>Uno!C24</f>
        <v>Badolati Ernesto</v>
      </c>
      <c r="D9" s="16" t="str">
        <f>Classifica!$C$3</f>
        <v>10°  Giornata  Ritorno  - 17/11/2016</v>
      </c>
      <c r="E9" s="16"/>
      <c r="F9" s="16">
        <f>Uno!E24</f>
        <v>10</v>
      </c>
      <c r="G9" s="16" t="e">
        <f>Uno!#REF!</f>
        <v>#REF!</v>
      </c>
      <c r="H9" s="16" t="e">
        <f>Uno!#REF!</f>
        <v>#REF!</v>
      </c>
      <c r="I9" s="21" t="e">
        <f>Uno!#REF!</f>
        <v>#REF!</v>
      </c>
      <c r="J9" s="19" t="e">
        <f t="shared" si="0"/>
        <v>#REF!</v>
      </c>
      <c r="K9" s="20" t="e">
        <f t="shared" si="1"/>
        <v>#REF!</v>
      </c>
      <c r="L9" s="18" t="e">
        <f>Uno!#REF!+Uno!#REF!+Uno!#REF!</f>
        <v>#REF!</v>
      </c>
      <c r="M9" s="10">
        <v>3</v>
      </c>
      <c r="N9" s="16" t="e">
        <f t="shared" si="2"/>
        <v>#REF!</v>
      </c>
      <c r="O9" s="16" t="e">
        <f t="shared" si="3"/>
        <v>#REF!</v>
      </c>
      <c r="P9" s="16" t="e">
        <f t="shared" si="4"/>
        <v>#REF!</v>
      </c>
    </row>
    <row r="10" spans="1:16" ht="12.75">
      <c r="A10" s="7" t="str">
        <f>Uno!J69</f>
        <v>B</v>
      </c>
      <c r="B10" s="7" t="str">
        <f>Uno!I67</f>
        <v>10-King Pin (T.Claps)</v>
      </c>
      <c r="C10" s="16" t="str">
        <f>Uno!I69</f>
        <v>Boschini Giovanni</v>
      </c>
      <c r="D10" s="16" t="str">
        <f>Classifica!$C$3</f>
        <v>10°  Giornata  Ritorno  - 17/11/2016</v>
      </c>
      <c r="E10" s="16"/>
      <c r="F10" s="18">
        <f>Uno!K69</f>
        <v>5</v>
      </c>
      <c r="G10" s="18" t="e">
        <f>Uno!#REF!</f>
        <v>#REF!</v>
      </c>
      <c r="H10" s="18" t="e">
        <f>Uno!#REF!</f>
        <v>#REF!</v>
      </c>
      <c r="I10" s="19" t="e">
        <f>Uno!#REF!</f>
        <v>#REF!</v>
      </c>
      <c r="J10" s="19" t="e">
        <f t="shared" si="0"/>
        <v>#REF!</v>
      </c>
      <c r="K10" s="20" t="e">
        <f t="shared" si="1"/>
        <v>#REF!</v>
      </c>
      <c r="L10" s="18" t="e">
        <f>Uno!#REF!+Uno!#REF!+Uno!#REF!</f>
        <v>#REF!</v>
      </c>
      <c r="M10" s="10">
        <v>3</v>
      </c>
      <c r="N10" s="16" t="e">
        <f t="shared" si="2"/>
        <v>#REF!</v>
      </c>
      <c r="O10" s="16" t="e">
        <f t="shared" si="3"/>
        <v>#REF!</v>
      </c>
      <c r="P10" s="16" t="e">
        <f t="shared" si="4"/>
        <v>#REF!</v>
      </c>
    </row>
    <row r="11" spans="1:16" ht="12.75">
      <c r="A11" s="7" t="str">
        <f>Uno!J71</f>
        <v>A</v>
      </c>
      <c r="B11" s="7" t="str">
        <f>Uno!I67</f>
        <v>10-King Pin (T.Claps)</v>
      </c>
      <c r="C11" s="16" t="str">
        <f>Uno!I71</f>
        <v>Medaglia Mario</v>
      </c>
      <c r="D11" s="16" t="str">
        <f>Classifica!$C$3</f>
        <v>10°  Giornata  Ritorno  - 17/11/2016</v>
      </c>
      <c r="E11" s="16"/>
      <c r="F11" s="18">
        <f>Uno!K71</f>
        <v>0</v>
      </c>
      <c r="G11" s="18" t="e">
        <f>Uno!#REF!</f>
        <v>#REF!</v>
      </c>
      <c r="H11" s="18" t="e">
        <f>Uno!#REF!</f>
        <v>#REF!</v>
      </c>
      <c r="I11" s="19" t="e">
        <f>Uno!#REF!</f>
        <v>#REF!</v>
      </c>
      <c r="J11" s="19" t="e">
        <f t="shared" si="0"/>
        <v>#REF!</v>
      </c>
      <c r="K11" s="10" t="e">
        <f t="shared" si="1"/>
        <v>#REF!</v>
      </c>
      <c r="L11" s="18" t="e">
        <f>Uno!#REF!+Uno!#REF!+Uno!#REF!</f>
        <v>#REF!</v>
      </c>
      <c r="M11" s="10">
        <v>3</v>
      </c>
      <c r="N11" s="16" t="e">
        <f t="shared" si="2"/>
        <v>#REF!</v>
      </c>
      <c r="O11" s="16" t="e">
        <f t="shared" si="3"/>
        <v>#REF!</v>
      </c>
      <c r="P11" s="16" t="e">
        <f t="shared" si="4"/>
        <v>#REF!</v>
      </c>
    </row>
    <row r="12" spans="1:16" ht="12.75">
      <c r="A12" s="7" t="str">
        <f>Uno!J70</f>
        <v>D</v>
      </c>
      <c r="B12" s="7" t="str">
        <f>Uno!I67</f>
        <v>10-King Pin (T.Claps)</v>
      </c>
      <c r="C12" s="16" t="str">
        <f>Uno!I70</f>
        <v>Claps Tonino</v>
      </c>
      <c r="D12" s="16" t="str">
        <f>Classifica!$C$3</f>
        <v>10°  Giornata  Ritorno  - 17/11/2016</v>
      </c>
      <c r="E12" s="16"/>
      <c r="F12" s="18">
        <f>Uno!K70</f>
        <v>15</v>
      </c>
      <c r="G12" s="18" t="e">
        <f>Uno!#REF!</f>
        <v>#REF!</v>
      </c>
      <c r="H12" s="18" t="e">
        <f>Uno!#REF!</f>
        <v>#REF!</v>
      </c>
      <c r="I12" s="19" t="e">
        <f>Uno!#REF!</f>
        <v>#REF!</v>
      </c>
      <c r="J12" s="19" t="e">
        <f t="shared" si="0"/>
        <v>#REF!</v>
      </c>
      <c r="K12" s="20" t="e">
        <f t="shared" si="1"/>
        <v>#REF!</v>
      </c>
      <c r="L12" s="18" t="e">
        <f>Uno!#REF!+Uno!#REF!+Uno!#REF!</f>
        <v>#REF!</v>
      </c>
      <c r="M12" s="10">
        <v>3</v>
      </c>
      <c r="N12" s="16" t="e">
        <f t="shared" si="2"/>
        <v>#REF!</v>
      </c>
      <c r="O12" s="16" t="e">
        <f t="shared" si="3"/>
        <v>#REF!</v>
      </c>
      <c r="P12" s="16" t="e">
        <f t="shared" si="4"/>
        <v>#REF!</v>
      </c>
    </row>
    <row r="13" spans="1:16" ht="12.75">
      <c r="A13" s="7" t="b">
        <f>Uno!D43</f>
        <v>0</v>
      </c>
      <c r="B13" s="7" t="str">
        <f>Uno!C39</f>
        <v>14-Die Hard (P.Tipaldi)</v>
      </c>
      <c r="C13" s="16">
        <f>Uno!C43</f>
        <v>0</v>
      </c>
      <c r="D13" s="16" t="str">
        <f>Classifica!$C$3</f>
        <v>10°  Giornata  Ritorno  - 17/11/2016</v>
      </c>
      <c r="E13" s="16"/>
      <c r="F13" s="16" t="b">
        <f>Uno!E43</f>
        <v>0</v>
      </c>
      <c r="G13" s="16" t="e">
        <f>Uno!#REF!</f>
        <v>#REF!</v>
      </c>
      <c r="H13" s="16" t="e">
        <f>Uno!#REF!</f>
        <v>#REF!</v>
      </c>
      <c r="I13" s="16" t="e">
        <f>Uno!#REF!</f>
        <v>#REF!</v>
      </c>
      <c r="J13" s="18" t="e">
        <f t="shared" si="0"/>
        <v>#REF!</v>
      </c>
      <c r="K13" s="10" t="e">
        <f t="shared" si="1"/>
        <v>#REF!</v>
      </c>
      <c r="L13" s="18" t="e">
        <f>Uno!#REF!+Uno!#REF!+Uno!#REF!</f>
        <v>#REF!</v>
      </c>
      <c r="M13" s="10">
        <v>3</v>
      </c>
      <c r="N13" s="16" t="e">
        <f t="shared" si="2"/>
        <v>#REF!</v>
      </c>
      <c r="O13" s="16" t="e">
        <f t="shared" si="3"/>
        <v>#REF!</v>
      </c>
      <c r="P13" s="16" t="e">
        <f t="shared" si="4"/>
        <v>#REF!</v>
      </c>
    </row>
    <row r="14" spans="1:16" ht="12.75">
      <c r="A14" s="7" t="str">
        <f>Uno!D41</f>
        <v>FD</v>
      </c>
      <c r="B14" s="7" t="str">
        <f>Uno!C39</f>
        <v>14-Die Hard (P.Tipaldi)</v>
      </c>
      <c r="C14" s="16" t="str">
        <f>Uno!C41</f>
        <v>Tipaldi Piera</v>
      </c>
      <c r="D14" s="16" t="str">
        <f>Classifica!$C$3</f>
        <v>10°  Giornata  Ritorno  - 17/11/2016</v>
      </c>
      <c r="E14" s="16"/>
      <c r="F14" s="16">
        <f>Uno!E41</f>
        <v>25</v>
      </c>
      <c r="G14" s="16" t="e">
        <f>Uno!#REF!</f>
        <v>#REF!</v>
      </c>
      <c r="H14" s="16" t="e">
        <f>Uno!#REF!</f>
        <v>#REF!</v>
      </c>
      <c r="I14" s="16" t="e">
        <f>Uno!#REF!</f>
        <v>#REF!</v>
      </c>
      <c r="J14" s="18" t="e">
        <f t="shared" si="0"/>
        <v>#REF!</v>
      </c>
      <c r="K14" s="10" t="e">
        <f t="shared" si="1"/>
        <v>#REF!</v>
      </c>
      <c r="L14" s="18" t="e">
        <f>Uno!#REF!+Uno!#REF!+Uno!#REF!</f>
        <v>#REF!</v>
      </c>
      <c r="M14" s="10">
        <v>3</v>
      </c>
      <c r="N14" s="16" t="e">
        <f t="shared" si="2"/>
        <v>#REF!</v>
      </c>
      <c r="O14" s="16" t="e">
        <f t="shared" si="3"/>
        <v>#REF!</v>
      </c>
      <c r="P14" s="16" t="e">
        <f t="shared" si="4"/>
        <v>#REF!</v>
      </c>
    </row>
    <row r="15" spans="1:16" ht="12.75">
      <c r="A15" s="7" t="str">
        <f>Uno!D42</f>
        <v>FE</v>
      </c>
      <c r="B15" s="7" t="str">
        <f>Uno!C39</f>
        <v>14-Die Hard (P.Tipaldi)</v>
      </c>
      <c r="C15" s="16" t="str">
        <f>Uno!C42</f>
        <v>Leone Paola</v>
      </c>
      <c r="D15" s="16" t="str">
        <f>Classifica!$C$3</f>
        <v>10°  Giornata  Ritorno  - 17/11/2016</v>
      </c>
      <c r="E15" s="16"/>
      <c r="F15" s="16">
        <f>Uno!E42</f>
        <v>30</v>
      </c>
      <c r="G15" s="16" t="e">
        <f>Uno!#REF!</f>
        <v>#REF!</v>
      </c>
      <c r="H15" s="16" t="e">
        <f>Uno!#REF!</f>
        <v>#REF!</v>
      </c>
      <c r="I15" s="16" t="e">
        <f>Uno!#REF!</f>
        <v>#REF!</v>
      </c>
      <c r="J15" s="18" t="e">
        <f t="shared" si="0"/>
        <v>#REF!</v>
      </c>
      <c r="K15" s="10" t="e">
        <f t="shared" si="1"/>
        <v>#REF!</v>
      </c>
      <c r="L15" s="18" t="e">
        <f>Uno!#REF!+Uno!#REF!+Uno!#REF!</f>
        <v>#REF!</v>
      </c>
      <c r="M15" s="10">
        <v>3</v>
      </c>
      <c r="N15" s="16" t="e">
        <f t="shared" si="2"/>
        <v>#REF!</v>
      </c>
      <c r="O15" s="16" t="e">
        <f t="shared" si="3"/>
        <v>#REF!</v>
      </c>
      <c r="P15" s="16" t="e">
        <f t="shared" si="4"/>
        <v>#REF!</v>
      </c>
    </row>
    <row r="16" spans="1:16" ht="12.75">
      <c r="A16" s="7" t="str">
        <f>Uno!D87</f>
        <v>FD</v>
      </c>
      <c r="B16" s="7" t="str">
        <f>Uno!C85</f>
        <v>9-I Love Bowling (P.Fipaldini)</v>
      </c>
      <c r="C16" s="16" t="str">
        <f>Uno!C87</f>
        <v>Aloe Antonietta</v>
      </c>
      <c r="D16" s="16" t="str">
        <f>Classifica!$C$3</f>
        <v>10°  Giornata  Ritorno  - 17/11/2016</v>
      </c>
      <c r="E16" s="16"/>
      <c r="F16" s="18">
        <f>Uno!E87</f>
        <v>25</v>
      </c>
      <c r="G16" s="18" t="e">
        <f>Uno!#REF!</f>
        <v>#REF!</v>
      </c>
      <c r="H16" s="18" t="e">
        <f>Uno!#REF!</f>
        <v>#REF!</v>
      </c>
      <c r="I16" s="18" t="e">
        <f>Uno!#REF!</f>
        <v>#REF!</v>
      </c>
      <c r="J16" s="18" t="e">
        <f t="shared" si="0"/>
        <v>#REF!</v>
      </c>
      <c r="K16" s="10" t="e">
        <f t="shared" si="1"/>
        <v>#REF!</v>
      </c>
      <c r="L16" s="18" t="e">
        <f>Uno!#REF!+Uno!#REF!+Uno!#REF!</f>
        <v>#REF!</v>
      </c>
      <c r="M16" s="10">
        <v>3</v>
      </c>
      <c r="N16" s="16" t="e">
        <f t="shared" si="2"/>
        <v>#REF!</v>
      </c>
      <c r="O16" s="16" t="e">
        <f t="shared" si="3"/>
        <v>#REF!</v>
      </c>
      <c r="P16" s="16" t="e">
        <f t="shared" si="4"/>
        <v>#REF!</v>
      </c>
    </row>
    <row r="17" spans="1:16" ht="12.75">
      <c r="A17" s="7" t="str">
        <f>Uno!J24</f>
        <v>B</v>
      </c>
      <c r="B17" s="7" t="str">
        <f>Uno!I20</f>
        <v>16-THE BOWLEVARDS  (M.Urzia)</v>
      </c>
      <c r="C17" s="16" t="str">
        <f>Uno!I24</f>
        <v>Cecchinelli Giacomo</v>
      </c>
      <c r="D17" s="16" t="str">
        <f>Classifica!$C$3</f>
        <v>10°  Giornata  Ritorno  - 17/11/2016</v>
      </c>
      <c r="E17" s="16"/>
      <c r="F17" s="18">
        <f>Uno!K24</f>
        <v>5</v>
      </c>
      <c r="G17" s="18" t="e">
        <f>Uno!#REF!</f>
        <v>#REF!</v>
      </c>
      <c r="H17" s="18" t="e">
        <f>Uno!#REF!</f>
        <v>#REF!</v>
      </c>
      <c r="I17" s="18" t="e">
        <f>Uno!#REF!</f>
        <v>#REF!</v>
      </c>
      <c r="J17" s="18" t="e">
        <f t="shared" si="0"/>
        <v>#REF!</v>
      </c>
      <c r="K17" s="10" t="e">
        <f t="shared" si="1"/>
        <v>#REF!</v>
      </c>
      <c r="L17" s="18" t="e">
        <f>Uno!#REF!+Uno!#REF!+Uno!#REF!</f>
        <v>#REF!</v>
      </c>
      <c r="M17" s="10">
        <v>3</v>
      </c>
      <c r="N17" s="16" t="e">
        <f t="shared" si="2"/>
        <v>#REF!</v>
      </c>
      <c r="O17" s="16" t="e">
        <f t="shared" si="3"/>
        <v>#REF!</v>
      </c>
      <c r="P17" s="16" t="e">
        <f t="shared" si="4"/>
        <v>#REF!</v>
      </c>
    </row>
    <row r="18" spans="1:16" ht="12.75">
      <c r="A18" s="7" t="str">
        <f>Uno!J22</f>
        <v>C</v>
      </c>
      <c r="B18" s="7" t="str">
        <f>Uno!I20</f>
        <v>16-THE BOWLEVARDS  (M.Urzia)</v>
      </c>
      <c r="C18" s="16" t="str">
        <f>Uno!I22</f>
        <v>Urzia Massimo</v>
      </c>
      <c r="D18" s="16" t="str">
        <f>Classifica!$C$3</f>
        <v>10°  Giornata  Ritorno  - 17/11/2016</v>
      </c>
      <c r="E18" s="16"/>
      <c r="F18" s="18">
        <f>Uno!K22</f>
        <v>10</v>
      </c>
      <c r="G18" s="18" t="e">
        <f>Uno!#REF!</f>
        <v>#REF!</v>
      </c>
      <c r="H18" s="18" t="e">
        <f>Uno!#REF!</f>
        <v>#REF!</v>
      </c>
      <c r="I18" s="18" t="e">
        <f>Uno!#REF!</f>
        <v>#REF!</v>
      </c>
      <c r="J18" s="18" t="e">
        <f t="shared" si="0"/>
        <v>#REF!</v>
      </c>
      <c r="K18" s="10" t="e">
        <f t="shared" si="1"/>
        <v>#REF!</v>
      </c>
      <c r="L18" s="18" t="e">
        <f>Uno!#REF!+Uno!#REF!+Uno!#REF!</f>
        <v>#REF!</v>
      </c>
      <c r="M18" s="10">
        <v>3</v>
      </c>
      <c r="N18" s="16" t="e">
        <f t="shared" si="2"/>
        <v>#REF!</v>
      </c>
      <c r="O18" s="16" t="e">
        <f t="shared" si="3"/>
        <v>#REF!</v>
      </c>
      <c r="P18" s="16" t="e">
        <f t="shared" si="4"/>
        <v>#REF!</v>
      </c>
    </row>
    <row r="19" spans="1:16" ht="12.75">
      <c r="A19" s="7" t="str">
        <f>Uno!J23</f>
        <v>B</v>
      </c>
      <c r="B19" s="7" t="str">
        <f>Uno!I20</f>
        <v>16-THE BOWLEVARDS  (M.Urzia)</v>
      </c>
      <c r="C19" s="16" t="str">
        <f>Uno!I23</f>
        <v>Pantano Roberto</v>
      </c>
      <c r="D19" s="16" t="str">
        <f>Classifica!$C$3</f>
        <v>10°  Giornata  Ritorno  - 17/11/2016</v>
      </c>
      <c r="E19" s="16"/>
      <c r="F19" s="18">
        <f>Uno!K23</f>
        <v>5</v>
      </c>
      <c r="G19" s="18" t="e">
        <f>Uno!#REF!</f>
        <v>#REF!</v>
      </c>
      <c r="H19" s="18" t="e">
        <f>Uno!#REF!</f>
        <v>#REF!</v>
      </c>
      <c r="I19" s="18" t="e">
        <f>Uno!#REF!</f>
        <v>#REF!</v>
      </c>
      <c r="J19" s="18" t="e">
        <f t="shared" si="0"/>
        <v>#REF!</v>
      </c>
      <c r="K19" s="10" t="e">
        <f t="shared" si="1"/>
        <v>#REF!</v>
      </c>
      <c r="L19" s="18" t="e">
        <f>Uno!#REF!+Uno!#REF!+Uno!#REF!</f>
        <v>#REF!</v>
      </c>
      <c r="M19" s="10">
        <v>3</v>
      </c>
      <c r="N19" s="16" t="e">
        <f t="shared" si="2"/>
        <v>#REF!</v>
      </c>
      <c r="O19" s="16" t="e">
        <f t="shared" si="3"/>
        <v>#REF!</v>
      </c>
      <c r="P19" s="16" t="e">
        <f t="shared" si="4"/>
        <v>#REF!</v>
      </c>
    </row>
    <row r="20" spans="1:16" ht="12.75">
      <c r="A20" s="7" t="str">
        <f>Uno!D5</f>
        <v>C</v>
      </c>
      <c r="B20" s="7" t="str">
        <f>Uno!C2</f>
        <v>7-Idea Carni  (A.Sattanino )</v>
      </c>
      <c r="C20" s="16" t="str">
        <f>Uno!C5</f>
        <v>Izzi Remo</v>
      </c>
      <c r="D20" s="16" t="str">
        <f>Classifica!$C$3</f>
        <v>10°  Giornata  Ritorno  - 17/11/2016</v>
      </c>
      <c r="E20" s="16"/>
      <c r="F20" s="16">
        <f>Uno!E5</f>
        <v>10</v>
      </c>
      <c r="G20" s="16" t="e">
        <f>Uno!#REF!</f>
        <v>#REF!</v>
      </c>
      <c r="H20" s="16" t="e">
        <f>Uno!#REF!</f>
        <v>#REF!</v>
      </c>
      <c r="I20" s="16" t="e">
        <f>Uno!#REF!</f>
        <v>#REF!</v>
      </c>
      <c r="J20" s="18" t="e">
        <f t="shared" si="0"/>
        <v>#REF!</v>
      </c>
      <c r="K20" s="10" t="e">
        <f t="shared" si="1"/>
        <v>#REF!</v>
      </c>
      <c r="L20" s="18" t="e">
        <f>Uno!#REF!+Uno!#REF!+Uno!#REF!</f>
        <v>#REF!</v>
      </c>
      <c r="M20" s="10">
        <v>3</v>
      </c>
      <c r="N20" s="16" t="e">
        <f t="shared" si="2"/>
        <v>#REF!</v>
      </c>
      <c r="O20" s="16" t="e">
        <f t="shared" si="3"/>
        <v>#REF!</v>
      </c>
      <c r="P20" s="16" t="e">
        <f t="shared" si="4"/>
        <v>#REF!</v>
      </c>
    </row>
    <row r="21" spans="1:16" ht="12.75">
      <c r="A21" s="7" t="str">
        <f>Uno!D6</f>
        <v>A</v>
      </c>
      <c r="B21" s="7" t="str">
        <f>Uno!C2</f>
        <v>7-Idea Carni  (A.Sattanino )</v>
      </c>
      <c r="C21" s="16" t="str">
        <f>Uno!C6</f>
        <v>Timpano Romano</v>
      </c>
      <c r="D21" s="16" t="str">
        <f>Classifica!$C$3</f>
        <v>10°  Giornata  Ritorno  - 17/11/2016</v>
      </c>
      <c r="E21" s="16"/>
      <c r="F21" s="16">
        <f>Uno!E6</f>
        <v>0</v>
      </c>
      <c r="G21" s="16" t="e">
        <f>Uno!#REF!</f>
        <v>#REF!</v>
      </c>
      <c r="H21" s="16" t="e">
        <f>Uno!#REF!</f>
        <v>#REF!</v>
      </c>
      <c r="I21" s="16" t="e">
        <f>Uno!#REF!</f>
        <v>#REF!</v>
      </c>
      <c r="J21" s="18" t="e">
        <f t="shared" si="0"/>
        <v>#REF!</v>
      </c>
      <c r="K21" s="10" t="e">
        <f t="shared" si="1"/>
        <v>#REF!</v>
      </c>
      <c r="L21" s="18" t="e">
        <f>Uno!#REF!+Uno!#REF!+Uno!#REF!</f>
        <v>#REF!</v>
      </c>
      <c r="M21" s="10">
        <v>3</v>
      </c>
      <c r="N21" s="16" t="e">
        <f t="shared" si="2"/>
        <v>#REF!</v>
      </c>
      <c r="O21" s="16" t="e">
        <f t="shared" si="3"/>
        <v>#REF!</v>
      </c>
      <c r="P21" s="16" t="e">
        <f t="shared" si="4"/>
        <v>#REF!</v>
      </c>
    </row>
    <row r="22" spans="1:16" ht="12.75">
      <c r="A22" s="7" t="str">
        <f>Uno!D4</f>
        <v>D</v>
      </c>
      <c r="B22" s="7" t="str">
        <f>Uno!C2</f>
        <v>7-Idea Carni  (A.Sattanino )</v>
      </c>
      <c r="C22" s="16" t="str">
        <f>Uno!C4</f>
        <v>Nuccetelli Alessandro</v>
      </c>
      <c r="D22" s="16" t="str">
        <f>Classifica!$C$3</f>
        <v>10°  Giornata  Ritorno  - 17/11/2016</v>
      </c>
      <c r="E22" s="16"/>
      <c r="F22" s="16">
        <f>Uno!E4</f>
        <v>15</v>
      </c>
      <c r="G22" s="16" t="e">
        <f>Uno!#REF!</f>
        <v>#REF!</v>
      </c>
      <c r="H22" s="16" t="e">
        <f>Uno!#REF!</f>
        <v>#REF!</v>
      </c>
      <c r="I22" s="16" t="e">
        <f>Uno!#REF!</f>
        <v>#REF!</v>
      </c>
      <c r="J22" s="18" t="e">
        <f t="shared" si="0"/>
        <v>#REF!</v>
      </c>
      <c r="K22" s="10" t="e">
        <f t="shared" si="1"/>
        <v>#REF!</v>
      </c>
      <c r="L22" s="18" t="e">
        <f>Uno!#REF!+Uno!#REF!+Uno!#REF!</f>
        <v>#REF!</v>
      </c>
      <c r="M22" s="10">
        <v>3</v>
      </c>
      <c r="N22" s="16" t="e">
        <f t="shared" si="2"/>
        <v>#REF!</v>
      </c>
      <c r="O22" s="16" t="e">
        <f t="shared" si="3"/>
        <v>#REF!</v>
      </c>
      <c r="P22" s="16" t="e">
        <f t="shared" si="4"/>
        <v>#REF!</v>
      </c>
    </row>
    <row r="23" spans="1:16" ht="12.75">
      <c r="A23" s="7" t="str">
        <f>Uno!J80</f>
        <v>D</v>
      </c>
      <c r="B23" s="7" t="str">
        <f>Uno!I76</f>
        <v>8-RBA- Knights   (E.SingSon)</v>
      </c>
      <c r="C23" s="16" t="str">
        <f>Uno!I80</f>
        <v>Ramirez Daniel</v>
      </c>
      <c r="D23" s="16" t="str">
        <f>Classifica!$C$3</f>
        <v>10°  Giornata  Ritorno  - 17/11/2016</v>
      </c>
      <c r="E23" s="16"/>
      <c r="F23" s="16">
        <f>Uno!K80</f>
        <v>15</v>
      </c>
      <c r="G23" s="16" t="e">
        <f>Uno!#REF!</f>
        <v>#REF!</v>
      </c>
      <c r="H23" s="16" t="e">
        <f>Uno!#REF!</f>
        <v>#REF!</v>
      </c>
      <c r="I23" s="16" t="e">
        <f>Uno!#REF!</f>
        <v>#REF!</v>
      </c>
      <c r="J23" s="18" t="e">
        <f t="shared" si="0"/>
        <v>#REF!</v>
      </c>
      <c r="K23" s="10" t="e">
        <f t="shared" si="1"/>
        <v>#REF!</v>
      </c>
      <c r="L23" s="18" t="e">
        <f>Uno!#REF!+Uno!#REF!+Uno!#REF!</f>
        <v>#REF!</v>
      </c>
      <c r="M23" s="10">
        <v>3</v>
      </c>
      <c r="N23" s="16" t="e">
        <f t="shared" si="2"/>
        <v>#REF!</v>
      </c>
      <c r="O23" s="16" t="e">
        <f t="shared" si="3"/>
        <v>#REF!</v>
      </c>
      <c r="P23" s="16" t="e">
        <f t="shared" si="4"/>
        <v>#REF!</v>
      </c>
    </row>
    <row r="24" spans="1:16" ht="12.75">
      <c r="A24" s="7" t="str">
        <f>Uno!J78</f>
        <v>C</v>
      </c>
      <c r="B24" s="7" t="str">
        <f>Uno!I76</f>
        <v>8-RBA- Knights   (E.SingSon)</v>
      </c>
      <c r="C24" s="16" t="str">
        <f>Uno!I78</f>
        <v>Dancel Clarito</v>
      </c>
      <c r="D24" s="16" t="str">
        <f>Classifica!$C$3</f>
        <v>10°  Giornata  Ritorno  - 17/11/2016</v>
      </c>
      <c r="E24" s="16"/>
      <c r="F24" s="16">
        <f>Uno!K78</f>
        <v>10</v>
      </c>
      <c r="G24" s="16" t="e">
        <f>Uno!#REF!</f>
        <v>#REF!</v>
      </c>
      <c r="H24" s="16" t="e">
        <f>Uno!#REF!</f>
        <v>#REF!</v>
      </c>
      <c r="I24" s="16" t="e">
        <f>Uno!#REF!</f>
        <v>#REF!</v>
      </c>
      <c r="J24" s="18" t="e">
        <f t="shared" si="0"/>
        <v>#REF!</v>
      </c>
      <c r="K24" s="10" t="e">
        <f t="shared" si="1"/>
        <v>#REF!</v>
      </c>
      <c r="L24" s="18" t="e">
        <f>Uno!#REF!+Uno!#REF!+Uno!#REF!</f>
        <v>#REF!</v>
      </c>
      <c r="M24" s="10">
        <v>3</v>
      </c>
      <c r="N24" s="16" t="e">
        <f t="shared" si="2"/>
        <v>#REF!</v>
      </c>
      <c r="O24" s="16" t="e">
        <f t="shared" si="3"/>
        <v>#REF!</v>
      </c>
      <c r="P24" s="16" t="e">
        <f t="shared" si="4"/>
        <v>#REF!</v>
      </c>
    </row>
    <row r="25" spans="1:16" ht="12.75">
      <c r="A25" s="7" t="str">
        <f>Uno!J79</f>
        <v>E</v>
      </c>
      <c r="B25" s="7" t="str">
        <f>Uno!I76</f>
        <v>8-RBA- Knights   (E.SingSon)</v>
      </c>
      <c r="C25" s="16" t="str">
        <f>Uno!I79</f>
        <v>Singson Edison Villa</v>
      </c>
      <c r="D25" s="16" t="str">
        <f>Classifica!$C$3</f>
        <v>10°  Giornata  Ritorno  - 17/11/2016</v>
      </c>
      <c r="E25" s="16"/>
      <c r="F25" s="16">
        <f>Uno!K79</f>
        <v>20</v>
      </c>
      <c r="G25" s="16" t="e">
        <f>Uno!#REF!</f>
        <v>#REF!</v>
      </c>
      <c r="H25" s="16" t="e">
        <f>Uno!#REF!</f>
        <v>#REF!</v>
      </c>
      <c r="I25" s="16" t="e">
        <f>Uno!#REF!</f>
        <v>#REF!</v>
      </c>
      <c r="J25" s="18" t="e">
        <f t="shared" si="0"/>
        <v>#REF!</v>
      </c>
      <c r="K25" s="20" t="e">
        <f t="shared" si="1"/>
        <v>#REF!</v>
      </c>
      <c r="L25" s="18" t="e">
        <f>Uno!#REF!+Uno!#REF!+Uno!#REF!</f>
        <v>#REF!</v>
      </c>
      <c r="M25" s="10">
        <v>3</v>
      </c>
      <c r="N25" s="16" t="e">
        <f t="shared" si="2"/>
        <v>#REF!</v>
      </c>
      <c r="O25" s="16" t="e">
        <f t="shared" si="3"/>
        <v>#REF!</v>
      </c>
      <c r="P25" s="16" t="e">
        <f t="shared" si="4"/>
        <v>#REF!</v>
      </c>
    </row>
    <row r="26" spans="1:16" ht="12.75">
      <c r="A26" s="7" t="str">
        <f>Uno!J41</f>
        <v>C</v>
      </c>
      <c r="B26" s="7" t="str">
        <f>Uno!I39</f>
        <v>4-Pink Panter (P.Derme)</v>
      </c>
      <c r="C26" s="16" t="str">
        <f>Uno!I41</f>
        <v>Derme Paolo</v>
      </c>
      <c r="D26" s="16" t="str">
        <f>Classifica!$C$3</f>
        <v>10°  Giornata  Ritorno  - 17/11/2016</v>
      </c>
      <c r="E26" s="16"/>
      <c r="F26" s="18">
        <f>Uno!K41</f>
        <v>10</v>
      </c>
      <c r="G26" s="18" t="e">
        <f>Uno!#REF!</f>
        <v>#REF!</v>
      </c>
      <c r="H26" s="18" t="e">
        <f>Uno!#REF!</f>
        <v>#REF!</v>
      </c>
      <c r="I26" s="18" t="e">
        <f>Uno!#REF!</f>
        <v>#REF!</v>
      </c>
      <c r="J26" s="18" t="e">
        <f t="shared" si="0"/>
        <v>#REF!</v>
      </c>
      <c r="K26" s="10" t="e">
        <f t="shared" si="1"/>
        <v>#REF!</v>
      </c>
      <c r="L26" s="18" t="e">
        <f>Uno!#REF!+Uno!#REF!+Uno!#REF!</f>
        <v>#REF!</v>
      </c>
      <c r="M26" s="10">
        <v>1</v>
      </c>
      <c r="N26" s="16" t="e">
        <f t="shared" si="2"/>
        <v>#REF!</v>
      </c>
      <c r="O26" s="16" t="e">
        <f t="shared" si="3"/>
        <v>#REF!</v>
      </c>
      <c r="P26" s="16" t="e">
        <f t="shared" si="4"/>
        <v>#REF!</v>
      </c>
    </row>
    <row r="27" spans="1:16" ht="12.75">
      <c r="A27" s="7" t="str">
        <f>Uno!J43</f>
        <v>FE</v>
      </c>
      <c r="B27" s="7" t="str">
        <f>Uno!I39</f>
        <v>4-Pink Panter (P.Derme)</v>
      </c>
      <c r="C27" s="16" t="str">
        <f>Uno!I43</f>
        <v>Farulla Laura</v>
      </c>
      <c r="D27" s="16" t="str">
        <f>Classifica!$C$3</f>
        <v>10°  Giornata  Ritorno  - 17/11/2016</v>
      </c>
      <c r="E27" s="16"/>
      <c r="F27" s="18">
        <f>Uno!K43</f>
        <v>30</v>
      </c>
      <c r="G27" s="18" t="e">
        <f>Uno!#REF!</f>
        <v>#REF!</v>
      </c>
      <c r="H27" s="18" t="e">
        <f>Uno!#REF!</f>
        <v>#REF!</v>
      </c>
      <c r="I27" s="18" t="e">
        <f>Uno!#REF!</f>
        <v>#REF!</v>
      </c>
      <c r="J27" s="18" t="e">
        <f t="shared" si="0"/>
        <v>#REF!</v>
      </c>
      <c r="K27" s="10" t="e">
        <f t="shared" si="1"/>
        <v>#REF!</v>
      </c>
      <c r="L27" s="18" t="e">
        <f>Uno!#REF!+Uno!#REF!+Uno!#REF!</f>
        <v>#REF!</v>
      </c>
      <c r="M27" s="10">
        <v>3</v>
      </c>
      <c r="N27" s="16" t="e">
        <f t="shared" si="2"/>
        <v>#REF!</v>
      </c>
      <c r="O27" s="16" t="e">
        <f t="shared" si="3"/>
        <v>#REF!</v>
      </c>
      <c r="P27" s="16" t="e">
        <f t="shared" si="4"/>
        <v>#REF!</v>
      </c>
    </row>
    <row r="28" spans="1:16" ht="12.75">
      <c r="A28" s="7" t="str">
        <f>Uno!J42</f>
        <v>D</v>
      </c>
      <c r="B28" s="7" t="str">
        <f>Uno!I39</f>
        <v>4-Pink Panter (P.Derme)</v>
      </c>
      <c r="C28" s="16" t="str">
        <f>Uno!I42</f>
        <v>Costa Paolo</v>
      </c>
      <c r="D28" s="16" t="str">
        <f>Classifica!$C$3</f>
        <v>10°  Giornata  Ritorno  - 17/11/2016</v>
      </c>
      <c r="E28" s="16"/>
      <c r="F28" s="18">
        <f>Uno!K42</f>
        <v>15</v>
      </c>
      <c r="G28" s="18" t="e">
        <f>Uno!#REF!</f>
        <v>#REF!</v>
      </c>
      <c r="H28" s="18" t="e">
        <f>Uno!#REF!</f>
        <v>#REF!</v>
      </c>
      <c r="I28" s="18" t="e">
        <f>Uno!#REF!</f>
        <v>#REF!</v>
      </c>
      <c r="J28" s="18" t="e">
        <f t="shared" si="0"/>
        <v>#REF!</v>
      </c>
      <c r="K28" s="10" t="e">
        <f t="shared" si="1"/>
        <v>#REF!</v>
      </c>
      <c r="L28" s="18" t="e">
        <f>Uno!#REF!+Uno!#REF!+Uno!#REF!</f>
        <v>#REF!</v>
      </c>
      <c r="M28" s="10">
        <v>3</v>
      </c>
      <c r="N28" s="16" t="e">
        <f t="shared" si="2"/>
        <v>#REF!</v>
      </c>
      <c r="O28" s="16" t="e">
        <f t="shared" si="3"/>
        <v>#REF!</v>
      </c>
      <c r="P28" s="16" t="e">
        <f t="shared" si="4"/>
        <v>#REF!</v>
      </c>
    </row>
    <row r="29" spans="1:16" ht="12.75">
      <c r="A29" s="7" t="str">
        <f>Uno!J87</f>
        <v>B</v>
      </c>
      <c r="B29" s="7" t="str">
        <f>Uno!I85</f>
        <v>21-Technip (M.Giuffrida)</v>
      </c>
      <c r="C29" s="16" t="str">
        <f>Uno!I87</f>
        <v>Di Domizio Tullio</v>
      </c>
      <c r="D29" s="16" t="str">
        <f>Classifica!$C$3</f>
        <v>10°  Giornata  Ritorno  - 17/11/2016</v>
      </c>
      <c r="E29" s="16"/>
      <c r="F29" s="16">
        <f>Uno!K87</f>
        <v>5</v>
      </c>
      <c r="G29" s="16" t="e">
        <f>Uno!#REF!</f>
        <v>#REF!</v>
      </c>
      <c r="H29" s="16" t="e">
        <f>Uno!#REF!</f>
        <v>#REF!</v>
      </c>
      <c r="I29" s="16" t="e">
        <f>Uno!#REF!</f>
        <v>#REF!</v>
      </c>
      <c r="J29" s="18" t="e">
        <f t="shared" si="0"/>
        <v>#REF!</v>
      </c>
      <c r="K29" s="10" t="e">
        <f t="shared" si="1"/>
        <v>#REF!</v>
      </c>
      <c r="L29" s="18" t="e">
        <f>Uno!#REF!+Uno!#REF!+Uno!#REF!</f>
        <v>#REF!</v>
      </c>
      <c r="M29" s="10">
        <v>4</v>
      </c>
      <c r="N29" s="16" t="e">
        <f t="shared" si="2"/>
        <v>#REF!</v>
      </c>
      <c r="O29" s="16" t="e">
        <f t="shared" si="3"/>
        <v>#REF!</v>
      </c>
      <c r="P29" s="16" t="e">
        <f t="shared" si="4"/>
        <v>#REF!</v>
      </c>
    </row>
    <row r="30" spans="1:16" ht="12.75">
      <c r="A30" s="7" t="str">
        <f>Uno!J88</f>
        <v>A</v>
      </c>
      <c r="B30" s="7" t="str">
        <f>Uno!I85</f>
        <v>21-Technip (M.Giuffrida)</v>
      </c>
      <c r="C30" s="16" t="str">
        <f>Uno!I88</f>
        <v>Sciascia Giuseppe</v>
      </c>
      <c r="D30" s="16" t="str">
        <f>Classifica!$C$3</f>
        <v>10°  Giornata  Ritorno  - 17/11/2016</v>
      </c>
      <c r="E30" s="16"/>
      <c r="F30" s="16">
        <f>Uno!K88</f>
        <v>0</v>
      </c>
      <c r="G30" s="16" t="e">
        <f>Uno!#REF!</f>
        <v>#REF!</v>
      </c>
      <c r="H30" s="16" t="e">
        <f>Uno!#REF!</f>
        <v>#REF!</v>
      </c>
      <c r="I30" s="16" t="e">
        <f>Uno!#REF!</f>
        <v>#REF!</v>
      </c>
      <c r="J30" s="18" t="e">
        <f t="shared" si="0"/>
        <v>#REF!</v>
      </c>
      <c r="K30" s="10" t="e">
        <f t="shared" si="1"/>
        <v>#REF!</v>
      </c>
      <c r="L30" s="18" t="e">
        <f>Uno!#REF!+Uno!#REF!+Uno!#REF!</f>
        <v>#REF!</v>
      </c>
      <c r="M30" s="10">
        <v>3</v>
      </c>
      <c r="N30" s="16" t="e">
        <f t="shared" si="2"/>
        <v>#REF!</v>
      </c>
      <c r="O30" s="16" t="e">
        <f t="shared" si="3"/>
        <v>#REF!</v>
      </c>
      <c r="P30" s="16" t="e">
        <f t="shared" si="4"/>
        <v>#REF!</v>
      </c>
    </row>
    <row r="31" spans="1:16" ht="12.75">
      <c r="A31" s="7" t="str">
        <f>Uno!J89</f>
        <v>D</v>
      </c>
      <c r="B31" s="7" t="str">
        <f>Uno!I85</f>
        <v>21-Technip (M.Giuffrida)</v>
      </c>
      <c r="C31" s="16" t="str">
        <f>Uno!I89</f>
        <v>Jose Ronaldo</v>
      </c>
      <c r="D31" s="16" t="str">
        <f>Classifica!$C$3</f>
        <v>10°  Giornata  Ritorno  - 17/11/2016</v>
      </c>
      <c r="E31" s="16"/>
      <c r="F31" s="16">
        <f>Uno!K89</f>
        <v>15</v>
      </c>
      <c r="G31" s="16" t="e">
        <f>Uno!#REF!</f>
        <v>#REF!</v>
      </c>
      <c r="H31" s="16" t="e">
        <f>Uno!#REF!</f>
        <v>#REF!</v>
      </c>
      <c r="I31" s="16" t="e">
        <f>Uno!#REF!</f>
        <v>#REF!</v>
      </c>
      <c r="J31" s="18" t="e">
        <f t="shared" si="0"/>
        <v>#REF!</v>
      </c>
      <c r="K31" s="10" t="e">
        <f t="shared" si="1"/>
        <v>#REF!</v>
      </c>
      <c r="L31" s="18" t="e">
        <f>Uno!#REF!+Uno!#REF!+Uno!#REF!</f>
        <v>#REF!</v>
      </c>
      <c r="M31" s="10">
        <v>3</v>
      </c>
      <c r="N31" s="16" t="e">
        <f t="shared" si="2"/>
        <v>#REF!</v>
      </c>
      <c r="O31" s="16" t="e">
        <f t="shared" si="3"/>
        <v>#REF!</v>
      </c>
      <c r="P31" s="16" t="e">
        <f t="shared" si="4"/>
        <v>#REF!</v>
      </c>
    </row>
    <row r="32" spans="1:16" ht="12.75">
      <c r="A32" s="7" t="str">
        <f>Uno!D61</f>
        <v>A</v>
      </c>
      <c r="B32" s="7" t="str">
        <f>Uno!C57</f>
        <v>22-The Best of Flintstones (P.Di Pirro)</v>
      </c>
      <c r="C32" s="16" t="str">
        <f>Uno!C61</f>
        <v>Marchini Claudio</v>
      </c>
      <c r="D32" s="16" t="str">
        <f>Classifica!$C$3</f>
        <v>10°  Giornata  Ritorno  - 17/11/2016</v>
      </c>
      <c r="E32" s="16"/>
      <c r="F32" s="18">
        <f>Uno!E61</f>
        <v>0</v>
      </c>
      <c r="G32" s="18" t="e">
        <f>Uno!#REF!</f>
        <v>#REF!</v>
      </c>
      <c r="H32" s="18" t="e">
        <f>Uno!#REF!</f>
        <v>#REF!</v>
      </c>
      <c r="I32" s="18" t="e">
        <f>Uno!#REF!</f>
        <v>#REF!</v>
      </c>
      <c r="J32" s="18" t="e">
        <f t="shared" si="0"/>
        <v>#REF!</v>
      </c>
      <c r="K32" s="10" t="e">
        <f t="shared" si="1"/>
        <v>#REF!</v>
      </c>
      <c r="L32" s="18" t="e">
        <f>Uno!#REF!+Uno!#REF!+Uno!#REF!</f>
        <v>#REF!</v>
      </c>
      <c r="M32" s="10">
        <v>3</v>
      </c>
      <c r="N32" s="16" t="e">
        <f t="shared" si="2"/>
        <v>#REF!</v>
      </c>
      <c r="O32" s="16" t="e">
        <f t="shared" si="3"/>
        <v>#REF!</v>
      </c>
      <c r="P32" s="16" t="e">
        <f t="shared" si="4"/>
        <v>#REF!</v>
      </c>
    </row>
    <row r="33" spans="1:16" ht="12.75">
      <c r="A33" s="7" t="str">
        <f>Uno!D60</f>
        <v>FC</v>
      </c>
      <c r="B33" s="7" t="str">
        <f>Uno!C57</f>
        <v>22-The Best of Flintstones (P.Di Pirro)</v>
      </c>
      <c r="C33" s="16" t="str">
        <f>Uno!C60</f>
        <v>Di Pirro Patrizia</v>
      </c>
      <c r="D33" s="16" t="str">
        <f>Classifica!$C$3</f>
        <v>10°  Giornata  Ritorno  - 17/11/2016</v>
      </c>
      <c r="E33" s="16"/>
      <c r="F33" s="18">
        <f>Uno!E60</f>
        <v>20</v>
      </c>
      <c r="G33" s="18" t="e">
        <f>Uno!#REF!</f>
        <v>#REF!</v>
      </c>
      <c r="H33" s="18" t="e">
        <f>Uno!#REF!</f>
        <v>#REF!</v>
      </c>
      <c r="I33" s="18" t="e">
        <f>Uno!#REF!</f>
        <v>#REF!</v>
      </c>
      <c r="J33" s="18" t="e">
        <f t="shared" si="0"/>
        <v>#REF!</v>
      </c>
      <c r="K33" s="20" t="e">
        <f t="shared" si="1"/>
        <v>#REF!</v>
      </c>
      <c r="L33" s="18" t="e">
        <f>Uno!#REF!+Uno!#REF!+Uno!#REF!</f>
        <v>#REF!</v>
      </c>
      <c r="M33" s="10">
        <v>3</v>
      </c>
      <c r="N33" s="16" t="e">
        <f t="shared" si="2"/>
        <v>#REF!</v>
      </c>
      <c r="O33" s="16" t="e">
        <f t="shared" si="3"/>
        <v>#REF!</v>
      </c>
      <c r="P33" s="16" t="e">
        <f t="shared" si="4"/>
        <v>#REF!</v>
      </c>
    </row>
    <row r="34" spans="1:16" ht="12.75">
      <c r="A34" s="7" t="str">
        <f>Uno!D59</f>
        <v>A</v>
      </c>
      <c r="B34" s="7" t="str">
        <f>Uno!C57</f>
        <v>22-The Best of Flintstones (P.Di Pirro)</v>
      </c>
      <c r="C34" s="16" t="str">
        <f>Uno!C59</f>
        <v>Oddi Stefano</v>
      </c>
      <c r="D34" s="16" t="str">
        <f>Classifica!$C$3</f>
        <v>10°  Giornata  Ritorno  - 17/11/2016</v>
      </c>
      <c r="E34" s="16"/>
      <c r="F34" s="18">
        <f>Uno!E59</f>
        <v>0</v>
      </c>
      <c r="G34" s="18" t="e">
        <f>Uno!#REF!</f>
        <v>#REF!</v>
      </c>
      <c r="H34" s="18" t="e">
        <f>Uno!#REF!</f>
        <v>#REF!</v>
      </c>
      <c r="I34" s="18" t="e">
        <f>Uno!#REF!</f>
        <v>#REF!</v>
      </c>
      <c r="J34" s="18" t="e">
        <f t="shared" si="0"/>
        <v>#REF!</v>
      </c>
      <c r="K34" s="10" t="e">
        <f t="shared" si="1"/>
        <v>#REF!</v>
      </c>
      <c r="L34" s="18" t="e">
        <f>Uno!#REF!+Uno!#REF!+Uno!#REF!</f>
        <v>#REF!</v>
      </c>
      <c r="M34" s="10">
        <v>3</v>
      </c>
      <c r="N34" s="16" t="e">
        <f t="shared" si="2"/>
        <v>#REF!</v>
      </c>
      <c r="O34" s="16" t="e">
        <f t="shared" si="3"/>
        <v>#REF!</v>
      </c>
      <c r="P34" s="16" t="e">
        <f t="shared" si="4"/>
        <v>#REF!</v>
      </c>
    </row>
    <row r="35" spans="1:16" ht="12.75">
      <c r="A35" s="7" t="str">
        <f>Uno!J61</f>
        <v>A</v>
      </c>
      <c r="B35" s="7" t="str">
        <f>Uno!I57</f>
        <v>12-Isola Dahlak (S.Tonelli)</v>
      </c>
      <c r="C35" s="16" t="str">
        <f>Uno!I61</f>
        <v>Petrossi Luciano</v>
      </c>
      <c r="D35" s="16" t="str">
        <f>Classifica!$C$3</f>
        <v>10°  Giornata  Ritorno  - 17/11/2016</v>
      </c>
      <c r="E35" s="16"/>
      <c r="F35" s="16">
        <f>Uno!K61</f>
        <v>0</v>
      </c>
      <c r="G35" s="16" t="e">
        <f>Uno!#REF!</f>
        <v>#REF!</v>
      </c>
      <c r="H35" s="16" t="e">
        <f>Uno!#REF!</f>
        <v>#REF!</v>
      </c>
      <c r="I35" s="16" t="e">
        <f>Uno!#REF!</f>
        <v>#REF!</v>
      </c>
      <c r="J35" s="18" t="e">
        <f t="shared" si="0"/>
        <v>#REF!</v>
      </c>
      <c r="K35" s="10" t="e">
        <f t="shared" si="1"/>
        <v>#REF!</v>
      </c>
      <c r="L35" s="18" t="e">
        <f>Uno!#REF!+Uno!#REF!+Uno!#REF!</f>
        <v>#REF!</v>
      </c>
      <c r="M35" s="10">
        <v>3</v>
      </c>
      <c r="N35" s="16" t="e">
        <f t="shared" si="2"/>
        <v>#REF!</v>
      </c>
      <c r="O35" s="16" t="e">
        <f t="shared" si="3"/>
        <v>#REF!</v>
      </c>
      <c r="P35" s="16" t="e">
        <f t="shared" si="4"/>
        <v>#REF!</v>
      </c>
    </row>
    <row r="36" spans="1:16" ht="12.75">
      <c r="A36" s="7" t="str">
        <f>Uno!J60</f>
        <v>FD</v>
      </c>
      <c r="B36" s="7" t="str">
        <f>Uno!I57</f>
        <v>12-Isola Dahlak (S.Tonelli)</v>
      </c>
      <c r="C36" s="16" t="str">
        <f>Uno!I60</f>
        <v>Scarfiello Biagina</v>
      </c>
      <c r="D36" s="16" t="str">
        <f>Classifica!$C$3</f>
        <v>10°  Giornata  Ritorno  - 17/11/2016</v>
      </c>
      <c r="E36" s="16"/>
      <c r="F36" s="16">
        <f>Uno!K60</f>
        <v>25</v>
      </c>
      <c r="G36" s="16" t="e">
        <f>Uno!#REF!</f>
        <v>#REF!</v>
      </c>
      <c r="H36" s="16" t="e">
        <f>Uno!#REF!</f>
        <v>#REF!</v>
      </c>
      <c r="I36" s="16" t="e">
        <f>Uno!#REF!</f>
        <v>#REF!</v>
      </c>
      <c r="J36" s="18" t="e">
        <f aca="true" t="shared" si="5" ref="J36:J67">SUM(G36:I36)</f>
        <v>#REF!</v>
      </c>
      <c r="K36" s="10" t="e">
        <f aca="true" t="shared" si="6" ref="K36:K67">J36+F36*3</f>
        <v>#REF!</v>
      </c>
      <c r="L36" s="18" t="e">
        <f>Uno!#REF!+Uno!#REF!+Uno!#REF!</f>
        <v>#REF!</v>
      </c>
      <c r="M36" s="10">
        <v>3</v>
      </c>
      <c r="N36" s="16" t="e">
        <f aca="true" t="shared" si="7" ref="N36:N69">G36+F36</f>
        <v>#REF!</v>
      </c>
      <c r="O36" s="16" t="e">
        <f aca="true" t="shared" si="8" ref="O36:O69">H36+F36</f>
        <v>#REF!</v>
      </c>
      <c r="P36" s="16" t="e">
        <f aca="true" t="shared" si="9" ref="P36:P69">I36+F36</f>
        <v>#REF!</v>
      </c>
    </row>
    <row r="37" spans="1:16" ht="12.75">
      <c r="A37" s="7" t="str">
        <f>Uno!J59</f>
        <v>A</v>
      </c>
      <c r="B37" s="7" t="str">
        <f>Uno!I57</f>
        <v>12-Isola Dahlak (S.Tonelli)</v>
      </c>
      <c r="C37" s="16" t="str">
        <f>Uno!I59</f>
        <v>Polimeni Roberto</v>
      </c>
      <c r="D37" s="16" t="str">
        <f>Classifica!$C$3</f>
        <v>10°  Giornata  Ritorno  - 17/11/2016</v>
      </c>
      <c r="E37" s="16"/>
      <c r="F37" s="16">
        <f>Uno!K59</f>
        <v>0</v>
      </c>
      <c r="G37" s="16" t="e">
        <f>Uno!#REF!</f>
        <v>#REF!</v>
      </c>
      <c r="H37" s="16" t="e">
        <f>Uno!#REF!</f>
        <v>#REF!</v>
      </c>
      <c r="I37" s="16" t="e">
        <f>Uno!#REF!</f>
        <v>#REF!</v>
      </c>
      <c r="J37" s="18" t="e">
        <f t="shared" si="5"/>
        <v>#REF!</v>
      </c>
      <c r="K37" s="20" t="e">
        <f t="shared" si="6"/>
        <v>#REF!</v>
      </c>
      <c r="L37" s="18" t="e">
        <f>Uno!#REF!+Uno!#REF!+Uno!#REF!</f>
        <v>#REF!</v>
      </c>
      <c r="M37" s="10">
        <v>3</v>
      </c>
      <c r="N37" s="16" t="e">
        <f t="shared" si="7"/>
        <v>#REF!</v>
      </c>
      <c r="O37" s="16" t="e">
        <f t="shared" si="8"/>
        <v>#REF!</v>
      </c>
      <c r="P37" s="16" t="e">
        <f t="shared" si="9"/>
        <v>#REF!</v>
      </c>
    </row>
    <row r="38" spans="1:16" ht="12.75">
      <c r="A38" s="7" t="str">
        <f>Uno!D71</f>
        <v>C</v>
      </c>
      <c r="B38" s="7" t="e">
        <f>Uno!#REF!</f>
        <v>#REF!</v>
      </c>
      <c r="C38" s="16" t="str">
        <f>Uno!C71</f>
        <v>Marenzoni Emilio</v>
      </c>
      <c r="D38" s="16" t="str">
        <f>Classifica!$C$3</f>
        <v>10°  Giornata  Ritorno  - 17/11/2016</v>
      </c>
      <c r="E38" s="16"/>
      <c r="F38" s="16">
        <f>Uno!E71</f>
        <v>10</v>
      </c>
      <c r="G38" s="16" t="e">
        <f>Uno!#REF!</f>
        <v>#REF!</v>
      </c>
      <c r="H38" s="16" t="e">
        <f>Uno!#REF!</f>
        <v>#REF!</v>
      </c>
      <c r="I38" s="16" t="e">
        <f>Uno!#REF!</f>
        <v>#REF!</v>
      </c>
      <c r="J38" s="18" t="e">
        <f t="shared" si="5"/>
        <v>#REF!</v>
      </c>
      <c r="K38" s="10" t="e">
        <f t="shared" si="6"/>
        <v>#REF!</v>
      </c>
      <c r="L38" s="18" t="e">
        <f>Uno!#REF!+Uno!#REF!+Uno!#REF!</f>
        <v>#REF!</v>
      </c>
      <c r="M38" s="10">
        <v>3</v>
      </c>
      <c r="N38" s="16" t="e">
        <f t="shared" si="7"/>
        <v>#REF!</v>
      </c>
      <c r="O38" s="16" t="e">
        <f t="shared" si="8"/>
        <v>#REF!</v>
      </c>
      <c r="P38" s="16" t="e">
        <f t="shared" si="9"/>
        <v>#REF!</v>
      </c>
    </row>
    <row r="39" spans="1:16" ht="12.75">
      <c r="A39" s="7" t="str">
        <f>Uno!D70</f>
        <v>B</v>
      </c>
      <c r="B39" s="7" t="e">
        <f>Uno!#REF!</f>
        <v>#REF!</v>
      </c>
      <c r="C39" s="16" t="str">
        <f>Uno!C70</f>
        <v>Parenti Paolo</v>
      </c>
      <c r="D39" s="16" t="str">
        <f>Classifica!$C$3</f>
        <v>10°  Giornata  Ritorno  - 17/11/2016</v>
      </c>
      <c r="E39" s="16"/>
      <c r="F39" s="16">
        <f>Uno!E70</f>
        <v>5</v>
      </c>
      <c r="G39" s="16" t="e">
        <f>Uno!#REF!</f>
        <v>#REF!</v>
      </c>
      <c r="H39" s="16" t="e">
        <f>Uno!#REF!</f>
        <v>#REF!</v>
      </c>
      <c r="I39" s="16" t="e">
        <f>Uno!#REF!</f>
        <v>#REF!</v>
      </c>
      <c r="J39" s="18" t="e">
        <f t="shared" si="5"/>
        <v>#REF!</v>
      </c>
      <c r="K39" s="10" t="e">
        <f t="shared" si="6"/>
        <v>#REF!</v>
      </c>
      <c r="L39" s="18" t="e">
        <f>Uno!#REF!+Uno!#REF!+Uno!#REF!</f>
        <v>#REF!</v>
      </c>
      <c r="M39" s="10">
        <v>3</v>
      </c>
      <c r="N39" s="16" t="e">
        <f t="shared" si="7"/>
        <v>#REF!</v>
      </c>
      <c r="O39" s="16" t="e">
        <f t="shared" si="8"/>
        <v>#REF!</v>
      </c>
      <c r="P39" s="16" t="e">
        <f t="shared" si="9"/>
        <v>#REF!</v>
      </c>
    </row>
    <row r="40" spans="1:16" ht="12.75">
      <c r="A40" s="7">
        <f>Uno!D72</f>
        <v>0</v>
      </c>
      <c r="B40" s="7" t="e">
        <f>Uno!#REF!</f>
        <v>#REF!</v>
      </c>
      <c r="C40" s="16" t="str">
        <f>Uno!C72</f>
        <v>18.00</v>
      </c>
      <c r="D40" s="16" t="str">
        <f>Classifica!$C$3</f>
        <v>10°  Giornata  Ritorno  - 17/11/2016</v>
      </c>
      <c r="E40" s="16"/>
      <c r="F40" s="16">
        <f>Uno!E72</f>
        <v>0</v>
      </c>
      <c r="G40" s="16" t="e">
        <f>Uno!#REF!</f>
        <v>#REF!</v>
      </c>
      <c r="H40" s="16" t="e">
        <f>Uno!#REF!</f>
        <v>#REF!</v>
      </c>
      <c r="I40" s="16" t="e">
        <f>Uno!#REF!</f>
        <v>#REF!</v>
      </c>
      <c r="J40" s="18" t="e">
        <f t="shared" si="5"/>
        <v>#REF!</v>
      </c>
      <c r="K40" s="20" t="e">
        <f t="shared" si="6"/>
        <v>#REF!</v>
      </c>
      <c r="L40" s="18" t="e">
        <f>Uno!#REF!+Uno!#REF!+Uno!#REF!</f>
        <v>#REF!</v>
      </c>
      <c r="M40" s="10">
        <v>3</v>
      </c>
      <c r="N40" s="16" t="e">
        <f t="shared" si="7"/>
        <v>#REF!</v>
      </c>
      <c r="O40" s="16" t="e">
        <f t="shared" si="8"/>
        <v>#REF!</v>
      </c>
      <c r="P40" s="16" t="e">
        <f t="shared" si="9"/>
        <v>#REF!</v>
      </c>
    </row>
    <row r="41" spans="1:16" ht="12.75">
      <c r="A41" s="7" t="str">
        <f>Uno!D15</f>
        <v>FD</v>
      </c>
      <c r="B41" s="7" t="str">
        <f>Uno!C11</f>
        <v>11-Il Ruggito del Coniglio (A.Bettacchi)</v>
      </c>
      <c r="C41" s="16" t="str">
        <f>Uno!C15</f>
        <v>Zega Chiara</v>
      </c>
      <c r="D41" s="16" t="str">
        <f>Classifica!$C$3</f>
        <v>10°  Giornata  Ritorno  - 17/11/2016</v>
      </c>
      <c r="E41" s="16"/>
      <c r="F41" s="16">
        <f>Uno!E15</f>
        <v>25</v>
      </c>
      <c r="G41" s="16" t="e">
        <f>Uno!#REF!</f>
        <v>#REF!</v>
      </c>
      <c r="H41" s="16" t="e">
        <f>Uno!#REF!</f>
        <v>#REF!</v>
      </c>
      <c r="I41" s="16" t="e">
        <f>Uno!#REF!</f>
        <v>#REF!</v>
      </c>
      <c r="J41" s="18" t="e">
        <f t="shared" si="5"/>
        <v>#REF!</v>
      </c>
      <c r="K41" s="10" t="e">
        <f t="shared" si="6"/>
        <v>#REF!</v>
      </c>
      <c r="L41" s="18" t="e">
        <f>Uno!#REF!+Uno!#REF!+Uno!#REF!</f>
        <v>#REF!</v>
      </c>
      <c r="M41" s="10">
        <v>3</v>
      </c>
      <c r="N41" s="16" t="e">
        <f t="shared" si="7"/>
        <v>#REF!</v>
      </c>
      <c r="O41" s="16" t="e">
        <f t="shared" si="8"/>
        <v>#REF!</v>
      </c>
      <c r="P41" s="16" t="e">
        <f t="shared" si="9"/>
        <v>#REF!</v>
      </c>
    </row>
    <row r="42" spans="1:16" ht="12.75">
      <c r="A42" s="7" t="str">
        <f>Uno!D13</f>
        <v>C</v>
      </c>
      <c r="B42" s="7" t="str">
        <f>Uno!C11</f>
        <v>11-Il Ruggito del Coniglio (A.Bettacchi)</v>
      </c>
      <c r="C42" s="16" t="str">
        <f>Uno!C13</f>
        <v>Benvenga Fabrizio</v>
      </c>
      <c r="D42" s="16" t="str">
        <f>Classifica!$C$3</f>
        <v>10°  Giornata  Ritorno  - 17/11/2016</v>
      </c>
      <c r="E42" s="16"/>
      <c r="F42" s="16">
        <f>Uno!E13</f>
        <v>10</v>
      </c>
      <c r="G42" s="16" t="e">
        <f>Uno!#REF!</f>
        <v>#REF!</v>
      </c>
      <c r="H42" s="16" t="e">
        <f>Uno!#REF!</f>
        <v>#REF!</v>
      </c>
      <c r="I42" s="16" t="e">
        <f>Uno!#REF!</f>
        <v>#REF!</v>
      </c>
      <c r="J42" s="18" t="e">
        <f t="shared" si="5"/>
        <v>#REF!</v>
      </c>
      <c r="K42" s="10" t="e">
        <f t="shared" si="6"/>
        <v>#REF!</v>
      </c>
      <c r="L42" s="18" t="e">
        <f>Uno!#REF!+Uno!#REF!+Uno!#REF!</f>
        <v>#REF!</v>
      </c>
      <c r="M42" s="10">
        <v>3</v>
      </c>
      <c r="N42" s="16" t="e">
        <f t="shared" si="7"/>
        <v>#REF!</v>
      </c>
      <c r="O42" s="16" t="e">
        <f t="shared" si="8"/>
        <v>#REF!</v>
      </c>
      <c r="P42" s="16" t="e">
        <f t="shared" si="9"/>
        <v>#REF!</v>
      </c>
    </row>
    <row r="43" spans="1:16" ht="12.75">
      <c r="A43" s="7" t="str">
        <f>Uno!D14</f>
        <v>C</v>
      </c>
      <c r="B43" s="7" t="str">
        <f>Uno!C11</f>
        <v>11-Il Ruggito del Coniglio (A.Bettacchi)</v>
      </c>
      <c r="C43" s="16" t="str">
        <f>Uno!C14</f>
        <v>Bettacchi Alfredo</v>
      </c>
      <c r="D43" s="16" t="str">
        <f>Classifica!$C$3</f>
        <v>10°  Giornata  Ritorno  - 17/11/2016</v>
      </c>
      <c r="E43" s="16"/>
      <c r="F43" s="16">
        <f>Uno!E14</f>
        <v>10</v>
      </c>
      <c r="G43" s="16" t="e">
        <f>Uno!#REF!</f>
        <v>#REF!</v>
      </c>
      <c r="H43" s="16" t="e">
        <f>Uno!#REF!</f>
        <v>#REF!</v>
      </c>
      <c r="I43" s="16" t="e">
        <f>Uno!#REF!</f>
        <v>#REF!</v>
      </c>
      <c r="J43" s="18" t="e">
        <f t="shared" si="5"/>
        <v>#REF!</v>
      </c>
      <c r="K43" s="10" t="e">
        <f t="shared" si="6"/>
        <v>#REF!</v>
      </c>
      <c r="L43" s="18" t="e">
        <f>Uno!#REF!+Uno!#REF!+Uno!#REF!</f>
        <v>#REF!</v>
      </c>
      <c r="M43" s="10">
        <v>3</v>
      </c>
      <c r="N43" s="16" t="e">
        <f t="shared" si="7"/>
        <v>#REF!</v>
      </c>
      <c r="O43" s="16" t="e">
        <f t="shared" si="8"/>
        <v>#REF!</v>
      </c>
      <c r="P43" s="16" t="e">
        <f t="shared" si="9"/>
        <v>#REF!</v>
      </c>
    </row>
    <row r="44" spans="1:16" ht="12.75">
      <c r="A44" s="7" t="b">
        <f>Uno!D33</f>
        <v>0</v>
      </c>
      <c r="B44" s="7" t="str">
        <f>Uno!C29</f>
        <v>20-RAFF Bowling(A.Angelino)</v>
      </c>
      <c r="C44" s="16">
        <f>Uno!C33</f>
        <v>0</v>
      </c>
      <c r="D44" s="16" t="str">
        <f>Classifica!$C$3</f>
        <v>10°  Giornata  Ritorno  - 17/11/2016</v>
      </c>
      <c r="E44" s="16"/>
      <c r="F44" s="18" t="b">
        <f>Uno!E33</f>
        <v>0</v>
      </c>
      <c r="G44" s="18" t="e">
        <f>Uno!#REF!</f>
        <v>#REF!</v>
      </c>
      <c r="H44" s="18" t="e">
        <f>Uno!#REF!</f>
        <v>#REF!</v>
      </c>
      <c r="I44" s="18" t="e">
        <f>Uno!#REF!</f>
        <v>#REF!</v>
      </c>
      <c r="J44" s="18" t="e">
        <f t="shared" si="5"/>
        <v>#REF!</v>
      </c>
      <c r="K44" s="10" t="e">
        <f t="shared" si="6"/>
        <v>#REF!</v>
      </c>
      <c r="L44" s="18" t="e">
        <f>Uno!#REF!+Uno!#REF!+Uno!#REF!</f>
        <v>#REF!</v>
      </c>
      <c r="M44" s="10">
        <v>3</v>
      </c>
      <c r="N44" s="16" t="e">
        <f t="shared" si="7"/>
        <v>#REF!</v>
      </c>
      <c r="O44" s="16" t="e">
        <f t="shared" si="8"/>
        <v>#REF!</v>
      </c>
      <c r="P44" s="16" t="e">
        <f t="shared" si="9"/>
        <v>#REF!</v>
      </c>
    </row>
    <row r="45" spans="1:16" ht="12.75">
      <c r="A45" s="7" t="str">
        <f>Uno!D32</f>
        <v>E</v>
      </c>
      <c r="B45" s="7" t="str">
        <f>Uno!C29</f>
        <v>20-RAFF Bowling(A.Angelino)</v>
      </c>
      <c r="C45" s="16" t="str">
        <f>Uno!C32</f>
        <v>Ambrosini Fabio</v>
      </c>
      <c r="D45" s="16" t="str">
        <f>Classifica!$C$3</f>
        <v>10°  Giornata  Ritorno  - 17/11/2016</v>
      </c>
      <c r="E45" s="16"/>
      <c r="F45" s="18">
        <f>Uno!E32</f>
        <v>20</v>
      </c>
      <c r="G45" s="18" t="e">
        <f>Uno!#REF!</f>
        <v>#REF!</v>
      </c>
      <c r="H45" s="18" t="e">
        <f>Uno!#REF!</f>
        <v>#REF!</v>
      </c>
      <c r="I45" s="18" t="e">
        <f>Uno!#REF!</f>
        <v>#REF!</v>
      </c>
      <c r="J45" s="18" t="e">
        <f t="shared" si="5"/>
        <v>#REF!</v>
      </c>
      <c r="K45" s="10" t="e">
        <f t="shared" si="6"/>
        <v>#REF!</v>
      </c>
      <c r="L45" s="18" t="e">
        <f>Uno!#REF!+Uno!#REF!+Uno!#REF!</f>
        <v>#REF!</v>
      </c>
      <c r="M45" s="10">
        <v>3</v>
      </c>
      <c r="N45" s="16" t="e">
        <f t="shared" si="7"/>
        <v>#REF!</v>
      </c>
      <c r="O45" s="16" t="e">
        <f t="shared" si="8"/>
        <v>#REF!</v>
      </c>
      <c r="P45" s="16" t="e">
        <f t="shared" si="9"/>
        <v>#REF!</v>
      </c>
    </row>
    <row r="46" spans="1:16" ht="12.75">
      <c r="A46" s="7" t="str">
        <f>Uno!D31</f>
        <v>C</v>
      </c>
      <c r="B46" s="7" t="str">
        <f>Uno!C29</f>
        <v>20-RAFF Bowling(A.Angelino)</v>
      </c>
      <c r="C46" s="16" t="str">
        <f>Uno!C31</f>
        <v>Onesti Armando</v>
      </c>
      <c r="D46" s="16" t="str">
        <f>Classifica!$C$3</f>
        <v>10°  Giornata  Ritorno  - 17/11/2016</v>
      </c>
      <c r="E46" s="16"/>
      <c r="F46" s="18">
        <f>Uno!E31</f>
        <v>10</v>
      </c>
      <c r="G46" s="18" t="e">
        <f>Uno!#REF!</f>
        <v>#REF!</v>
      </c>
      <c r="H46" s="18" t="e">
        <f>Uno!#REF!</f>
        <v>#REF!</v>
      </c>
      <c r="I46" s="18" t="e">
        <f>Uno!#REF!</f>
        <v>#REF!</v>
      </c>
      <c r="J46" s="18" t="e">
        <f t="shared" si="5"/>
        <v>#REF!</v>
      </c>
      <c r="K46" s="10" t="e">
        <f t="shared" si="6"/>
        <v>#REF!</v>
      </c>
      <c r="L46" s="18" t="e">
        <f>Uno!#REF!+Uno!#REF!+Uno!#REF!</f>
        <v>#REF!</v>
      </c>
      <c r="M46" s="10">
        <v>3</v>
      </c>
      <c r="N46" s="16" t="e">
        <f t="shared" si="7"/>
        <v>#REF!</v>
      </c>
      <c r="O46" s="16" t="e">
        <f t="shared" si="8"/>
        <v>#REF!</v>
      </c>
      <c r="P46" s="16" t="e">
        <f t="shared" si="9"/>
        <v>#REF!</v>
      </c>
    </row>
    <row r="47" spans="1:16" ht="12.75">
      <c r="A47" s="7" t="str">
        <f>Uno!D99</f>
        <v>E</v>
      </c>
      <c r="B47" s="7" t="str">
        <f>Uno!C95</f>
        <v>24-Dude (cioli Danilo)</v>
      </c>
      <c r="C47" s="16" t="str">
        <f>Uno!C99</f>
        <v>Lavezzari Carlo</v>
      </c>
      <c r="D47" s="16" t="str">
        <f>Classifica!$C$3</f>
        <v>10°  Giornata  Ritorno  - 17/11/2016</v>
      </c>
      <c r="E47" s="16"/>
      <c r="F47" s="16">
        <f>Uno!E99</f>
        <v>20</v>
      </c>
      <c r="G47" s="16" t="e">
        <f>Uno!#REF!</f>
        <v>#REF!</v>
      </c>
      <c r="H47" s="16" t="e">
        <f>Uno!#REF!</f>
        <v>#REF!</v>
      </c>
      <c r="I47" s="16" t="e">
        <f>Uno!#REF!</f>
        <v>#REF!</v>
      </c>
      <c r="J47" s="18" t="e">
        <f t="shared" si="5"/>
        <v>#REF!</v>
      </c>
      <c r="K47" s="10" t="e">
        <f t="shared" si="6"/>
        <v>#REF!</v>
      </c>
      <c r="L47" s="18" t="e">
        <f>Uno!#REF!+Uno!#REF!+Uno!#REF!</f>
        <v>#REF!</v>
      </c>
      <c r="M47" s="10">
        <v>3</v>
      </c>
      <c r="N47" s="16" t="e">
        <f t="shared" si="7"/>
        <v>#REF!</v>
      </c>
      <c r="O47" s="16" t="e">
        <f t="shared" si="8"/>
        <v>#REF!</v>
      </c>
      <c r="P47" s="16" t="e">
        <f t="shared" si="9"/>
        <v>#REF!</v>
      </c>
    </row>
    <row r="48" spans="1:16" ht="12.75">
      <c r="A48" s="7" t="str">
        <f>Uno!D98</f>
        <v>B</v>
      </c>
      <c r="B48" s="7" t="str">
        <f>Uno!C95</f>
        <v>24-Dude (cioli Danilo)</v>
      </c>
      <c r="C48" s="16" t="str">
        <f>Uno!C98</f>
        <v>Imparato Marcello</v>
      </c>
      <c r="D48" s="16" t="str">
        <f>Classifica!$C$3</f>
        <v>10°  Giornata  Ritorno  - 17/11/2016</v>
      </c>
      <c r="E48" s="16"/>
      <c r="F48" s="16">
        <f>Uno!E98</f>
        <v>5</v>
      </c>
      <c r="G48" s="16" t="e">
        <f>Uno!#REF!</f>
        <v>#REF!</v>
      </c>
      <c r="H48" s="16" t="e">
        <f>Uno!#REF!</f>
        <v>#REF!</v>
      </c>
      <c r="I48" s="16" t="e">
        <f>Uno!#REF!</f>
        <v>#REF!</v>
      </c>
      <c r="J48" s="18" t="e">
        <f t="shared" si="5"/>
        <v>#REF!</v>
      </c>
      <c r="K48" s="10" t="e">
        <f t="shared" si="6"/>
        <v>#REF!</v>
      </c>
      <c r="L48" s="18" t="e">
        <f>Uno!#REF!+Uno!#REF!+Uno!#REF!</f>
        <v>#REF!</v>
      </c>
      <c r="M48" s="10">
        <v>3</v>
      </c>
      <c r="N48" s="16" t="e">
        <f t="shared" si="7"/>
        <v>#REF!</v>
      </c>
      <c r="O48" s="16" t="e">
        <f t="shared" si="8"/>
        <v>#REF!</v>
      </c>
      <c r="P48" s="16" t="e">
        <f t="shared" si="9"/>
        <v>#REF!</v>
      </c>
    </row>
    <row r="49" spans="1:16" ht="12.75">
      <c r="A49" s="7" t="str">
        <f>Uno!D97</f>
        <v>A</v>
      </c>
      <c r="B49" s="7" t="str">
        <f>Uno!C95</f>
        <v>24-Dude (cioli Danilo)</v>
      </c>
      <c r="C49" s="16" t="str">
        <f>Uno!C97</f>
        <v>Cioli Danilo</v>
      </c>
      <c r="D49" s="16" t="str">
        <f>Classifica!$C$3</f>
        <v>10°  Giornata  Ritorno  - 17/11/2016</v>
      </c>
      <c r="E49" s="16"/>
      <c r="F49" s="16">
        <f>Uno!E97</f>
        <v>0</v>
      </c>
      <c r="G49" s="16" t="e">
        <f>Uno!#REF!</f>
        <v>#REF!</v>
      </c>
      <c r="H49" s="16" t="e">
        <f>Uno!#REF!</f>
        <v>#REF!</v>
      </c>
      <c r="I49" s="16" t="e">
        <f>Uno!#REF!</f>
        <v>#REF!</v>
      </c>
      <c r="J49" s="18" t="e">
        <f t="shared" si="5"/>
        <v>#REF!</v>
      </c>
      <c r="K49" s="10" t="e">
        <f t="shared" si="6"/>
        <v>#REF!</v>
      </c>
      <c r="L49" s="18" t="e">
        <f>Uno!#REF!+Uno!#REF!+Uno!#REF!</f>
        <v>#REF!</v>
      </c>
      <c r="M49" s="10">
        <v>3</v>
      </c>
      <c r="N49" s="16" t="e">
        <f t="shared" si="7"/>
        <v>#REF!</v>
      </c>
      <c r="O49" s="16" t="e">
        <f t="shared" si="8"/>
        <v>#REF!</v>
      </c>
      <c r="P49" s="16" t="e">
        <f t="shared" si="9"/>
        <v>#REF!</v>
      </c>
    </row>
    <row r="50" spans="1:16" ht="12.75">
      <c r="A50" s="7" t="str">
        <f>Uno!J13</f>
        <v>E</v>
      </c>
      <c r="B50" s="7" t="str">
        <f>Uno!I11</f>
        <v>23-Virtual-Mente (D. De Angelis)</v>
      </c>
      <c r="C50" s="16" t="str">
        <f>Uno!I13</f>
        <v>De Angelis Dario</v>
      </c>
      <c r="D50" s="16" t="str">
        <f>Classifica!$C$3</f>
        <v>10°  Giornata  Ritorno  - 17/11/2016</v>
      </c>
      <c r="E50" s="16"/>
      <c r="F50" s="18">
        <f>Uno!K13</f>
        <v>20</v>
      </c>
      <c r="G50" s="18" t="e">
        <f>Uno!#REF!</f>
        <v>#REF!</v>
      </c>
      <c r="H50" s="18" t="e">
        <f>Uno!#REF!</f>
        <v>#REF!</v>
      </c>
      <c r="I50" s="19" t="e">
        <f>Uno!#REF!</f>
        <v>#REF!</v>
      </c>
      <c r="J50" s="19" t="e">
        <f t="shared" si="5"/>
        <v>#REF!</v>
      </c>
      <c r="K50" s="20" t="e">
        <f t="shared" si="6"/>
        <v>#REF!</v>
      </c>
      <c r="L50" s="18" t="e">
        <f>Uno!#REF!+Uno!#REF!+Uno!#REF!</f>
        <v>#REF!</v>
      </c>
      <c r="M50" s="10">
        <v>3</v>
      </c>
      <c r="N50" s="16" t="e">
        <f t="shared" si="7"/>
        <v>#REF!</v>
      </c>
      <c r="O50" s="16" t="e">
        <f t="shared" si="8"/>
        <v>#REF!</v>
      </c>
      <c r="P50" s="16" t="e">
        <f t="shared" si="9"/>
        <v>#REF!</v>
      </c>
    </row>
    <row r="51" spans="1:16" ht="12.75">
      <c r="A51" s="7" t="str">
        <f>Uno!J14</f>
        <v>D</v>
      </c>
      <c r="B51" s="7" t="str">
        <f>Uno!I11</f>
        <v>23-Virtual-Mente (D. De Angelis)</v>
      </c>
      <c r="C51" s="16" t="str">
        <f>Uno!I14</f>
        <v>Bartoloni Max</v>
      </c>
      <c r="D51" s="16" t="str">
        <f>Classifica!$C$3</f>
        <v>10°  Giornata  Ritorno  - 17/11/2016</v>
      </c>
      <c r="E51" s="16"/>
      <c r="F51" s="18">
        <f>Uno!K14</f>
        <v>15</v>
      </c>
      <c r="G51" s="18" t="e">
        <f>Uno!#REF!</f>
        <v>#REF!</v>
      </c>
      <c r="H51" s="18" t="e">
        <f>Uno!#REF!</f>
        <v>#REF!</v>
      </c>
      <c r="I51" s="19" t="e">
        <f>Uno!#REF!</f>
        <v>#REF!</v>
      </c>
      <c r="J51" s="19" t="e">
        <f t="shared" si="5"/>
        <v>#REF!</v>
      </c>
      <c r="K51" s="20" t="e">
        <f t="shared" si="6"/>
        <v>#REF!</v>
      </c>
      <c r="L51" s="18" t="e">
        <f>Uno!#REF!+Uno!#REF!+Uno!#REF!</f>
        <v>#REF!</v>
      </c>
      <c r="M51" s="10">
        <v>3</v>
      </c>
      <c r="N51" s="16" t="e">
        <f t="shared" si="7"/>
        <v>#REF!</v>
      </c>
      <c r="O51" s="16" t="e">
        <f t="shared" si="8"/>
        <v>#REF!</v>
      </c>
      <c r="P51" s="16" t="e">
        <f t="shared" si="9"/>
        <v>#REF!</v>
      </c>
    </row>
    <row r="52" spans="1:16" ht="12.75">
      <c r="A52" s="7" t="str">
        <f>Uno!J15</f>
        <v>E</v>
      </c>
      <c r="B52" s="7" t="str">
        <f>Uno!I11</f>
        <v>23-Virtual-Mente (D. De Angelis)</v>
      </c>
      <c r="C52" s="16" t="str">
        <f>Uno!I15</f>
        <v>Indino Gianni</v>
      </c>
      <c r="D52" s="16" t="str">
        <f>Classifica!$C$3</f>
        <v>10°  Giornata  Ritorno  - 17/11/2016</v>
      </c>
      <c r="E52" s="16"/>
      <c r="F52" s="18">
        <f>Uno!K15</f>
        <v>20</v>
      </c>
      <c r="G52" s="18" t="e">
        <f>Uno!#REF!</f>
        <v>#REF!</v>
      </c>
      <c r="H52" s="18" t="e">
        <f>Uno!#REF!</f>
        <v>#REF!</v>
      </c>
      <c r="I52" s="19" t="e">
        <f>Uno!#REF!</f>
        <v>#REF!</v>
      </c>
      <c r="J52" s="19" t="e">
        <f t="shared" si="5"/>
        <v>#REF!</v>
      </c>
      <c r="K52" s="20" t="e">
        <f t="shared" si="6"/>
        <v>#REF!</v>
      </c>
      <c r="L52" s="18" t="e">
        <f>Uno!#REF!+Uno!#REF!+Uno!#REF!</f>
        <v>#REF!</v>
      </c>
      <c r="M52" s="10">
        <v>3</v>
      </c>
      <c r="N52" s="16" t="e">
        <f t="shared" si="7"/>
        <v>#REF!</v>
      </c>
      <c r="O52" s="16" t="e">
        <f t="shared" si="8"/>
        <v>#REF!</v>
      </c>
      <c r="P52" s="16" t="e">
        <f t="shared" si="9"/>
        <v>#REF!</v>
      </c>
    </row>
    <row r="53" spans="1:16" ht="12.75">
      <c r="A53" s="7" t="str">
        <f>Uno!J5</f>
        <v>A</v>
      </c>
      <c r="B53" s="7" t="str">
        <f>Uno!I2</f>
        <v>13-Lions  (A.Cochi)</v>
      </c>
      <c r="C53" s="16" t="str">
        <f>Uno!I5</f>
        <v>De Angelis Gianluca</v>
      </c>
      <c r="D53" s="16" t="str">
        <f>Classifica!$C$3</f>
        <v>10°  Giornata  Ritorno  - 17/11/2016</v>
      </c>
      <c r="E53" s="16"/>
      <c r="F53" s="18">
        <f>Uno!K5</f>
        <v>0</v>
      </c>
      <c r="G53" s="18" t="e">
        <f>Uno!#REF!</f>
        <v>#REF!</v>
      </c>
      <c r="H53" s="18" t="e">
        <f>Uno!#REF!</f>
        <v>#REF!</v>
      </c>
      <c r="I53" s="19" t="e">
        <f>Uno!#REF!</f>
        <v>#REF!</v>
      </c>
      <c r="J53" s="19" t="e">
        <f t="shared" si="5"/>
        <v>#REF!</v>
      </c>
      <c r="K53" s="20" t="e">
        <f t="shared" si="6"/>
        <v>#REF!</v>
      </c>
      <c r="L53" s="18" t="e">
        <f>Uno!#REF!+Uno!#REF!+Uno!#REF!</f>
        <v>#REF!</v>
      </c>
      <c r="M53" s="10">
        <v>3</v>
      </c>
      <c r="N53" s="16" t="e">
        <f t="shared" si="7"/>
        <v>#REF!</v>
      </c>
      <c r="O53" s="16" t="e">
        <f t="shared" si="8"/>
        <v>#REF!</v>
      </c>
      <c r="P53" s="16" t="e">
        <f t="shared" si="9"/>
        <v>#REF!</v>
      </c>
    </row>
    <row r="54" spans="1:16" ht="12.75">
      <c r="A54" s="7" t="str">
        <f>Uno!J6</f>
        <v>E</v>
      </c>
      <c r="B54" s="7" t="str">
        <f>Uno!I2</f>
        <v>13-Lions  (A.Cochi)</v>
      </c>
      <c r="C54" s="16" t="str">
        <f>Uno!I6</f>
        <v>Di Benedetto Giuseppe</v>
      </c>
      <c r="D54" s="16" t="str">
        <f>Classifica!$C$3</f>
        <v>10°  Giornata  Ritorno  - 17/11/2016</v>
      </c>
      <c r="E54" s="16"/>
      <c r="F54" s="18">
        <f>Uno!K6</f>
        <v>20</v>
      </c>
      <c r="G54" s="18" t="e">
        <f>Uno!#REF!</f>
        <v>#REF!</v>
      </c>
      <c r="H54" s="18" t="e">
        <f>Uno!#REF!</f>
        <v>#REF!</v>
      </c>
      <c r="I54" s="19" t="e">
        <f>Uno!#REF!</f>
        <v>#REF!</v>
      </c>
      <c r="J54" s="19" t="e">
        <f t="shared" si="5"/>
        <v>#REF!</v>
      </c>
      <c r="K54" s="20" t="e">
        <f t="shared" si="6"/>
        <v>#REF!</v>
      </c>
      <c r="L54" s="18" t="e">
        <f>Uno!#REF!+Uno!#REF!+Uno!#REF!</f>
        <v>#REF!</v>
      </c>
      <c r="M54" s="10">
        <v>3</v>
      </c>
      <c r="N54" s="16" t="e">
        <f t="shared" si="7"/>
        <v>#REF!</v>
      </c>
      <c r="O54" s="16" t="e">
        <f t="shared" si="8"/>
        <v>#REF!</v>
      </c>
      <c r="P54" s="16" t="e">
        <f t="shared" si="9"/>
        <v>#REF!</v>
      </c>
    </row>
    <row r="55" spans="1:16" ht="12.75">
      <c r="A55" s="7" t="str">
        <f>Uno!J4</f>
        <v>A</v>
      </c>
      <c r="B55" s="7" t="str">
        <f>Uno!I2</f>
        <v>13-Lions  (A.Cochi)</v>
      </c>
      <c r="C55" s="16" t="str">
        <f>Uno!I4</f>
        <v>Bretti Maurizio</v>
      </c>
      <c r="D55" s="16" t="str">
        <f>Classifica!$C$3</f>
        <v>10°  Giornata  Ritorno  - 17/11/2016</v>
      </c>
      <c r="E55" s="16"/>
      <c r="F55" s="18">
        <f>Uno!K4</f>
        <v>0</v>
      </c>
      <c r="G55" s="18" t="e">
        <f>Uno!#REF!</f>
        <v>#REF!</v>
      </c>
      <c r="H55" s="18" t="e">
        <f>Uno!#REF!</f>
        <v>#REF!</v>
      </c>
      <c r="I55" s="19" t="e">
        <f>Uno!#REF!</f>
        <v>#REF!</v>
      </c>
      <c r="J55" s="19" t="e">
        <f t="shared" si="5"/>
        <v>#REF!</v>
      </c>
      <c r="K55" s="20" t="e">
        <f t="shared" si="6"/>
        <v>#REF!</v>
      </c>
      <c r="L55" s="18" t="e">
        <f>Uno!#REF!+Uno!#REF!+Uno!#REF!</f>
        <v>#REF!</v>
      </c>
      <c r="M55" s="10">
        <v>3</v>
      </c>
      <c r="N55" s="16" t="e">
        <f t="shared" si="7"/>
        <v>#REF!</v>
      </c>
      <c r="O55" s="16" t="e">
        <f t="shared" si="8"/>
        <v>#REF!</v>
      </c>
      <c r="P55" s="16" t="e">
        <f t="shared" si="9"/>
        <v>#REF!</v>
      </c>
    </row>
    <row r="56" spans="1:16" ht="12.75">
      <c r="A56" s="7" t="str">
        <f>Uno!J32</f>
        <v>C</v>
      </c>
      <c r="B56" s="7" t="str">
        <f>Uno!I29</f>
        <v>6-I Ladroni  (G.Pezzali)</v>
      </c>
      <c r="C56" s="16" t="str">
        <f>Uno!I32</f>
        <v>Fiumara Stefano</v>
      </c>
      <c r="D56" s="16" t="str">
        <f>Classifica!$C$3</f>
        <v>10°  Giornata  Ritorno  - 17/11/2016</v>
      </c>
      <c r="E56" s="16"/>
      <c r="F56" s="16">
        <f>Uno!K32</f>
        <v>10</v>
      </c>
      <c r="G56" s="16" t="e">
        <f>Uno!#REF!</f>
        <v>#REF!</v>
      </c>
      <c r="H56" s="16" t="e">
        <f>Uno!#REF!</f>
        <v>#REF!</v>
      </c>
      <c r="I56" s="16" t="e">
        <f>Uno!#REF!</f>
        <v>#REF!</v>
      </c>
      <c r="J56" s="18" t="e">
        <f t="shared" si="5"/>
        <v>#REF!</v>
      </c>
      <c r="K56" s="10" t="e">
        <f t="shared" si="6"/>
        <v>#REF!</v>
      </c>
      <c r="L56" s="18" t="e">
        <f>Uno!#REF!+Uno!#REF!+Uno!#REF!</f>
        <v>#REF!</v>
      </c>
      <c r="M56" s="10">
        <v>3</v>
      </c>
      <c r="N56" s="16" t="e">
        <f t="shared" si="7"/>
        <v>#REF!</v>
      </c>
      <c r="O56" s="16" t="e">
        <f t="shared" si="8"/>
        <v>#REF!</v>
      </c>
      <c r="P56" s="16" t="e">
        <f t="shared" si="9"/>
        <v>#REF!</v>
      </c>
    </row>
    <row r="57" spans="1:16" ht="12.75">
      <c r="A57" s="7" t="str">
        <f>Uno!J31</f>
        <v>B</v>
      </c>
      <c r="B57" s="7" t="str">
        <f>Uno!I29</f>
        <v>6-I Ladroni  (G.Pezzali)</v>
      </c>
      <c r="C57" s="16" t="str">
        <f>Uno!I31</f>
        <v>Pezzali Gianluca</v>
      </c>
      <c r="D57" s="16" t="str">
        <f>Classifica!$C$3</f>
        <v>10°  Giornata  Ritorno  - 17/11/2016</v>
      </c>
      <c r="E57" s="16"/>
      <c r="F57" s="16">
        <f>Uno!K33</f>
        <v>20</v>
      </c>
      <c r="G57" s="16" t="e">
        <f>Uno!#REF!</f>
        <v>#REF!</v>
      </c>
      <c r="H57" s="16" t="e">
        <f>Uno!#REF!</f>
        <v>#REF!</v>
      </c>
      <c r="I57" s="16" t="e">
        <f>Uno!#REF!</f>
        <v>#REF!</v>
      </c>
      <c r="J57" s="18" t="e">
        <f t="shared" si="5"/>
        <v>#REF!</v>
      </c>
      <c r="K57" s="10" t="e">
        <f t="shared" si="6"/>
        <v>#REF!</v>
      </c>
      <c r="L57" s="18" t="e">
        <f>Uno!#REF!+Uno!#REF!+Uno!#REF!</f>
        <v>#REF!</v>
      </c>
      <c r="M57" s="10">
        <v>3</v>
      </c>
      <c r="N57" s="16" t="e">
        <f t="shared" si="7"/>
        <v>#REF!</v>
      </c>
      <c r="O57" s="16" t="e">
        <f t="shared" si="8"/>
        <v>#REF!</v>
      </c>
      <c r="P57" s="16" t="e">
        <f t="shared" si="9"/>
        <v>#REF!</v>
      </c>
    </row>
    <row r="58" spans="1:16" ht="12.75">
      <c r="A58" s="7" t="str">
        <f>Uno!J33</f>
        <v>E</v>
      </c>
      <c r="B58" s="7" t="str">
        <f>Uno!I29</f>
        <v>6-I Ladroni  (G.Pezzali)</v>
      </c>
      <c r="C58" s="16" t="str">
        <f>Uno!I33</f>
        <v>Falasca Alessio</v>
      </c>
      <c r="D58" s="16" t="str">
        <f>Classifica!$C$3</f>
        <v>10°  Giornata  Ritorno  - 17/11/2016</v>
      </c>
      <c r="E58" s="16"/>
      <c r="F58" s="16">
        <f>Uno!K31</f>
        <v>5</v>
      </c>
      <c r="G58" s="16" t="e">
        <f>Uno!#REF!</f>
        <v>#REF!</v>
      </c>
      <c r="H58" s="16" t="e">
        <f>Uno!#REF!</f>
        <v>#REF!</v>
      </c>
      <c r="I58" s="16" t="e">
        <f>Uno!#REF!</f>
        <v>#REF!</v>
      </c>
      <c r="J58" s="18" t="e">
        <f t="shared" si="5"/>
        <v>#REF!</v>
      </c>
      <c r="K58" s="10" t="e">
        <f t="shared" si="6"/>
        <v>#REF!</v>
      </c>
      <c r="L58" s="18" t="e">
        <f>Uno!#REF!+Uno!#REF!+Uno!#REF!</f>
        <v>#REF!</v>
      </c>
      <c r="M58" s="10">
        <v>3</v>
      </c>
      <c r="N58" s="16" t="e">
        <f t="shared" si="7"/>
        <v>#REF!</v>
      </c>
      <c r="O58" s="16" t="e">
        <f t="shared" si="8"/>
        <v>#REF!</v>
      </c>
      <c r="P58" s="16" t="e">
        <f t="shared" si="9"/>
        <v>#REF!</v>
      </c>
    </row>
    <row r="59" spans="1:16" ht="12.75">
      <c r="A59" s="7" t="str">
        <f>Uno!D51</f>
        <v>FE</v>
      </c>
      <c r="B59" s="7" t="str">
        <f>Uno!C48</f>
        <v>15-Foonzi  (G.Di Giallorenzo)</v>
      </c>
      <c r="C59" s="16" t="str">
        <f>Uno!C51</f>
        <v>Feoli Anna Maria</v>
      </c>
      <c r="D59" s="16" t="str">
        <f>Classifica!$C$3</f>
        <v>10°  Giornata  Ritorno  - 17/11/2016</v>
      </c>
      <c r="E59" s="16"/>
      <c r="F59" s="18">
        <f>Uno!E51</f>
        <v>30</v>
      </c>
      <c r="G59" s="18" t="e">
        <f>Uno!#REF!</f>
        <v>#REF!</v>
      </c>
      <c r="H59" s="18" t="e">
        <f>Uno!#REF!</f>
        <v>#REF!</v>
      </c>
      <c r="I59" s="18" t="e">
        <f>Uno!#REF!</f>
        <v>#REF!</v>
      </c>
      <c r="J59" s="18" t="e">
        <f t="shared" si="5"/>
        <v>#REF!</v>
      </c>
      <c r="K59" s="10" t="e">
        <f t="shared" si="6"/>
        <v>#REF!</v>
      </c>
      <c r="L59" s="18" t="e">
        <f>Uno!#REF!+Uno!#REF!+Uno!#REF!</f>
        <v>#REF!</v>
      </c>
      <c r="M59" s="10">
        <v>3</v>
      </c>
      <c r="N59" s="16" t="e">
        <f t="shared" si="7"/>
        <v>#REF!</v>
      </c>
      <c r="O59" s="16" t="e">
        <f t="shared" si="8"/>
        <v>#REF!</v>
      </c>
      <c r="P59" s="16" t="e">
        <f t="shared" si="9"/>
        <v>#REF!</v>
      </c>
    </row>
    <row r="60" spans="1:16" ht="12.75">
      <c r="A60" s="7" t="str">
        <f>Uno!D50</f>
        <v>E</v>
      </c>
      <c r="B60" s="7" t="str">
        <f>Uno!C48</f>
        <v>15-Foonzi  (G.Di Giallorenzo)</v>
      </c>
      <c r="C60" s="16" t="str">
        <f>Uno!C50</f>
        <v>Serrani Umberto</v>
      </c>
      <c r="D60" s="16" t="str">
        <f>Classifica!$C$3</f>
        <v>10°  Giornata  Ritorno  - 17/11/2016</v>
      </c>
      <c r="E60" s="16"/>
      <c r="F60" s="18">
        <f>Uno!E50</f>
        <v>20</v>
      </c>
      <c r="G60" s="18" t="e">
        <f>Uno!#REF!</f>
        <v>#REF!</v>
      </c>
      <c r="H60" s="18" t="e">
        <f>Uno!#REF!</f>
        <v>#REF!</v>
      </c>
      <c r="I60" s="18" t="e">
        <f>Uno!#REF!</f>
        <v>#REF!</v>
      </c>
      <c r="J60" s="18" t="e">
        <f t="shared" si="5"/>
        <v>#REF!</v>
      </c>
      <c r="K60" s="10" t="e">
        <f t="shared" si="6"/>
        <v>#REF!</v>
      </c>
      <c r="L60" s="18" t="e">
        <f>Uno!#REF!+Uno!#REF!+Uno!#REF!</f>
        <v>#REF!</v>
      </c>
      <c r="M60" s="10">
        <v>3</v>
      </c>
      <c r="N60" s="16" t="e">
        <f t="shared" si="7"/>
        <v>#REF!</v>
      </c>
      <c r="O60" s="16" t="e">
        <f t="shared" si="8"/>
        <v>#REF!</v>
      </c>
      <c r="P60" s="16" t="e">
        <f t="shared" si="9"/>
        <v>#REF!</v>
      </c>
    </row>
    <row r="61" spans="1:16" ht="12.75">
      <c r="A61" s="7" t="str">
        <f>Uno!D52</f>
        <v>A</v>
      </c>
      <c r="B61" s="7" t="str">
        <f>Uno!C48</f>
        <v>15-Foonzi  (G.Di Giallorenzo)</v>
      </c>
      <c r="C61" s="16" t="str">
        <f>Uno!C52</f>
        <v>Lopalco Aldo</v>
      </c>
      <c r="D61" s="16" t="str">
        <f>Classifica!$C$3</f>
        <v>10°  Giornata  Ritorno  - 17/11/2016</v>
      </c>
      <c r="E61" s="16"/>
      <c r="F61" s="18">
        <f>Uno!E52</f>
        <v>0</v>
      </c>
      <c r="G61" s="18" t="e">
        <f>Uno!#REF!</f>
        <v>#REF!</v>
      </c>
      <c r="H61" s="18" t="e">
        <f>Uno!#REF!</f>
        <v>#REF!</v>
      </c>
      <c r="I61" s="18" t="e">
        <f>Uno!#REF!</f>
        <v>#REF!</v>
      </c>
      <c r="J61" s="18" t="e">
        <f t="shared" si="5"/>
        <v>#REF!</v>
      </c>
      <c r="K61" s="10" t="e">
        <f t="shared" si="6"/>
        <v>#REF!</v>
      </c>
      <c r="L61" s="18" t="e">
        <f>Uno!#REF!+Uno!#REF!+Uno!#REF!</f>
        <v>#REF!</v>
      </c>
      <c r="M61" s="10">
        <v>3</v>
      </c>
      <c r="N61" s="16" t="e">
        <f t="shared" si="7"/>
        <v>#REF!</v>
      </c>
      <c r="O61" s="16" t="e">
        <f t="shared" si="8"/>
        <v>#REF!</v>
      </c>
      <c r="P61" s="16" t="e">
        <f t="shared" si="9"/>
        <v>#REF!</v>
      </c>
    </row>
    <row r="62" spans="1:16" ht="12.75">
      <c r="A62" s="7" t="str">
        <f>Uno!D79</f>
        <v>E</v>
      </c>
      <c r="B62" s="7" t="str">
        <f>Uno!C76</f>
        <v>3-BdB 3 (F.Figoni)</v>
      </c>
      <c r="C62" s="16" t="str">
        <f>Uno!C79</f>
        <v>Barontini Alvaro</v>
      </c>
      <c r="D62" s="16" t="str">
        <f>Classifica!$C$3</f>
        <v>10°  Giornata  Ritorno  - 17/11/2016</v>
      </c>
      <c r="E62" s="16"/>
      <c r="F62" s="18">
        <f>Uno!E79</f>
        <v>20</v>
      </c>
      <c r="G62" s="18" t="e">
        <f>Uno!#REF!</f>
        <v>#REF!</v>
      </c>
      <c r="H62" s="18" t="e">
        <f>Uno!#REF!</f>
        <v>#REF!</v>
      </c>
      <c r="I62" s="19" t="e">
        <f>Uno!#REF!</f>
        <v>#REF!</v>
      </c>
      <c r="J62" s="19" t="e">
        <f t="shared" si="5"/>
        <v>#REF!</v>
      </c>
      <c r="K62" s="20" t="e">
        <f t="shared" si="6"/>
        <v>#REF!</v>
      </c>
      <c r="L62" s="18" t="e">
        <f>Uno!#REF!+Uno!#REF!+Uno!#REF!</f>
        <v>#REF!</v>
      </c>
      <c r="M62" s="10">
        <v>3</v>
      </c>
      <c r="N62" s="16" t="e">
        <f t="shared" si="7"/>
        <v>#REF!</v>
      </c>
      <c r="O62" s="16" t="e">
        <f t="shared" si="8"/>
        <v>#REF!</v>
      </c>
      <c r="P62" s="16" t="e">
        <f t="shared" si="9"/>
        <v>#REF!</v>
      </c>
    </row>
    <row r="63" spans="1:16" ht="12.75">
      <c r="A63" s="7" t="str">
        <f>Uno!D78</f>
        <v>B</v>
      </c>
      <c r="B63" s="7" t="str">
        <f>Uno!C76</f>
        <v>3-BdB 3 (F.Figoni)</v>
      </c>
      <c r="C63" s="16" t="str">
        <f>Uno!C78</f>
        <v>Scarpignato Lorenzo</v>
      </c>
      <c r="D63" s="16" t="str">
        <f>Classifica!$C$3</f>
        <v>10°  Giornata  Ritorno  - 17/11/2016</v>
      </c>
      <c r="E63" s="16"/>
      <c r="F63" s="18">
        <f>Uno!E78</f>
        <v>5</v>
      </c>
      <c r="G63" s="18" t="e">
        <f>Uno!#REF!</f>
        <v>#REF!</v>
      </c>
      <c r="H63" s="18" t="e">
        <f>Uno!#REF!</f>
        <v>#REF!</v>
      </c>
      <c r="I63" s="19" t="e">
        <f>Uno!#REF!</f>
        <v>#REF!</v>
      </c>
      <c r="J63" s="19" t="e">
        <f t="shared" si="5"/>
        <v>#REF!</v>
      </c>
      <c r="K63" s="20" t="e">
        <f t="shared" si="6"/>
        <v>#REF!</v>
      </c>
      <c r="L63" s="18" t="e">
        <f>Uno!#REF!+Uno!#REF!+Uno!#REF!</f>
        <v>#REF!</v>
      </c>
      <c r="M63" s="10">
        <v>3</v>
      </c>
      <c r="N63" s="16" t="e">
        <f t="shared" si="7"/>
        <v>#REF!</v>
      </c>
      <c r="O63" s="16" t="e">
        <f t="shared" si="8"/>
        <v>#REF!</v>
      </c>
      <c r="P63" s="16" t="e">
        <f t="shared" si="9"/>
        <v>#REF!</v>
      </c>
    </row>
    <row r="64" spans="1:16" ht="12.75">
      <c r="A64" s="7" t="str">
        <f>Uno!D80</f>
        <v>C</v>
      </c>
      <c r="B64" s="7" t="str">
        <f>Uno!C76</f>
        <v>3-BdB 3 (F.Figoni)</v>
      </c>
      <c r="C64" s="16" t="str">
        <f>Uno!C80</f>
        <v>Barontini Alessandro</v>
      </c>
      <c r="D64" s="16" t="str">
        <f>Classifica!$C$3</f>
        <v>10°  Giornata  Ritorno  - 17/11/2016</v>
      </c>
      <c r="E64" s="16"/>
      <c r="F64" s="18">
        <f>Uno!E80</f>
        <v>10</v>
      </c>
      <c r="G64" s="18" t="e">
        <f>Uno!#REF!</f>
        <v>#REF!</v>
      </c>
      <c r="H64" s="18" t="e">
        <f>Uno!#REF!</f>
        <v>#REF!</v>
      </c>
      <c r="I64" s="19" t="e">
        <f>Uno!#REF!</f>
        <v>#REF!</v>
      </c>
      <c r="J64" s="19" t="e">
        <f t="shared" si="5"/>
        <v>#REF!</v>
      </c>
      <c r="K64" s="20" t="e">
        <f t="shared" si="6"/>
        <v>#REF!</v>
      </c>
      <c r="L64" s="18" t="e">
        <f>Uno!#REF!+Uno!#REF!+Uno!#REF!</f>
        <v>#REF!</v>
      </c>
      <c r="M64" s="10">
        <v>3</v>
      </c>
      <c r="N64" s="16" t="e">
        <f t="shared" si="7"/>
        <v>#REF!</v>
      </c>
      <c r="O64" s="16" t="e">
        <f t="shared" si="8"/>
        <v>#REF!</v>
      </c>
      <c r="P64" s="16" t="e">
        <f t="shared" si="9"/>
        <v>#REF!</v>
      </c>
    </row>
    <row r="65" spans="1:16" ht="12.75">
      <c r="A65" s="7">
        <f>Uno!J100</f>
        <v>0</v>
      </c>
      <c r="B65" s="7" t="str">
        <f>Uno!I95</f>
        <v>Misto </v>
      </c>
      <c r="C65" s="16" t="str">
        <f>Uno!I100</f>
        <v>18.00</v>
      </c>
      <c r="D65" s="16" t="str">
        <f>Classifica!$C$3</f>
        <v>10°  Giornata  Ritorno  - 17/11/2016</v>
      </c>
      <c r="E65" s="16"/>
      <c r="F65" s="16">
        <f>Uno!K100</f>
        <v>0</v>
      </c>
      <c r="G65" s="16" t="e">
        <f>Uno!#REF!</f>
        <v>#REF!</v>
      </c>
      <c r="H65" s="16" t="e">
        <f>Uno!#REF!</f>
        <v>#REF!</v>
      </c>
      <c r="I65" s="16" t="e">
        <f>Uno!#REF!</f>
        <v>#REF!</v>
      </c>
      <c r="J65" s="18" t="e">
        <f t="shared" si="5"/>
        <v>#REF!</v>
      </c>
      <c r="K65" s="10" t="e">
        <f t="shared" si="6"/>
        <v>#REF!</v>
      </c>
      <c r="L65" s="18" t="e">
        <f>Uno!#REF!+Uno!#REF!+Uno!#REF!</f>
        <v>#REF!</v>
      </c>
      <c r="M65" s="10">
        <v>3</v>
      </c>
      <c r="N65" s="16" t="e">
        <f t="shared" si="7"/>
        <v>#REF!</v>
      </c>
      <c r="O65" s="16" t="e">
        <f t="shared" si="8"/>
        <v>#REF!</v>
      </c>
      <c r="P65" s="16" t="e">
        <f t="shared" si="9"/>
        <v>#REF!</v>
      </c>
    </row>
    <row r="66" spans="1:16" ht="12.75">
      <c r="A66" s="7" t="str">
        <f>Uno!J99</f>
        <v>FB</v>
      </c>
      <c r="B66" s="7" t="str">
        <f>Uno!I95</f>
        <v>Misto </v>
      </c>
      <c r="C66" s="16" t="str">
        <f>Uno!I99</f>
        <v>Carta Stefania</v>
      </c>
      <c r="D66" s="16" t="str">
        <f>Classifica!$C$3</f>
        <v>10°  Giornata  Ritorno  - 17/11/2016</v>
      </c>
      <c r="E66" s="16"/>
      <c r="F66" s="16">
        <f>Uno!K99</f>
        <v>15</v>
      </c>
      <c r="G66" s="16" t="e">
        <f>Uno!#REF!</f>
        <v>#REF!</v>
      </c>
      <c r="H66" s="16" t="e">
        <f>Uno!#REF!</f>
        <v>#REF!</v>
      </c>
      <c r="I66" s="16" t="e">
        <f>Uno!#REF!</f>
        <v>#REF!</v>
      </c>
      <c r="J66" s="18" t="e">
        <f t="shared" si="5"/>
        <v>#REF!</v>
      </c>
      <c r="K66" s="10" t="e">
        <f t="shared" si="6"/>
        <v>#REF!</v>
      </c>
      <c r="L66" s="18" t="e">
        <f>Uno!#REF!+Uno!#REF!+Uno!#REF!</f>
        <v>#REF!</v>
      </c>
      <c r="M66" s="10">
        <v>3</v>
      </c>
      <c r="N66" s="16" t="e">
        <f t="shared" si="7"/>
        <v>#REF!</v>
      </c>
      <c r="O66" s="16" t="e">
        <f t="shared" si="8"/>
        <v>#REF!</v>
      </c>
      <c r="P66" s="16" t="e">
        <f t="shared" si="9"/>
        <v>#REF!</v>
      </c>
    </row>
    <row r="67" spans="1:16" ht="12.75">
      <c r="A67" s="7" t="str">
        <f>Uno!J98</f>
        <v>FB</v>
      </c>
      <c r="B67" s="7" t="str">
        <f>Uno!I95</f>
        <v>Misto </v>
      </c>
      <c r="C67" s="16" t="str">
        <f>Uno!I98</f>
        <v>Natoza Elena</v>
      </c>
      <c r="D67" s="16" t="str">
        <f>Classifica!$C$3</f>
        <v>10°  Giornata  Ritorno  - 17/11/2016</v>
      </c>
      <c r="E67" s="16"/>
      <c r="F67" s="16">
        <f>Uno!K98</f>
        <v>15</v>
      </c>
      <c r="G67" s="16" t="e">
        <f>Uno!#REF!</f>
        <v>#REF!</v>
      </c>
      <c r="H67" s="16" t="e">
        <f>Uno!#REF!</f>
        <v>#REF!</v>
      </c>
      <c r="I67" s="16" t="e">
        <f>Uno!#REF!</f>
        <v>#REF!</v>
      </c>
      <c r="J67" s="18" t="e">
        <f t="shared" si="5"/>
        <v>#REF!</v>
      </c>
      <c r="K67" s="10" t="e">
        <f t="shared" si="6"/>
        <v>#REF!</v>
      </c>
      <c r="L67" s="18" t="e">
        <f>Uno!#REF!+Uno!#REF!+Uno!#REF!</f>
        <v>#REF!</v>
      </c>
      <c r="M67" s="10">
        <v>3</v>
      </c>
      <c r="N67" s="16" t="e">
        <f t="shared" si="7"/>
        <v>#REF!</v>
      </c>
      <c r="O67" s="16" t="e">
        <f t="shared" si="8"/>
        <v>#REF!</v>
      </c>
      <c r="P67" s="16" t="e">
        <f t="shared" si="9"/>
        <v>#REF!</v>
      </c>
    </row>
    <row r="68" spans="1:16" ht="12.75">
      <c r="A68" s="7" t="str">
        <f>Uno!D88</f>
        <v>B</v>
      </c>
      <c r="B68" s="7" t="str">
        <f>Uno!C85</f>
        <v>9-I Love Bowling (P.Fipaldini)</v>
      </c>
      <c r="C68" s="16" t="str">
        <f>Uno!C88</f>
        <v>Gregori Marcello</v>
      </c>
      <c r="D68" s="16" t="str">
        <f>Classifica!$C$3</f>
        <v>10°  Giornata  Ritorno  - 17/11/2016</v>
      </c>
      <c r="E68" s="16"/>
      <c r="F68" s="18">
        <f>Uno!E88</f>
        <v>5</v>
      </c>
      <c r="G68" s="18" t="e">
        <f>Uno!#REF!</f>
        <v>#REF!</v>
      </c>
      <c r="H68" s="18" t="e">
        <f>Uno!#REF!</f>
        <v>#REF!</v>
      </c>
      <c r="I68" s="18" t="e">
        <f>Uno!#REF!</f>
        <v>#REF!</v>
      </c>
      <c r="J68" s="18" t="e">
        <f>SUM(G68:I68)</f>
        <v>#REF!</v>
      </c>
      <c r="K68" s="10" t="e">
        <f>J68+F68*3</f>
        <v>#REF!</v>
      </c>
      <c r="L68" s="18" t="e">
        <f>Uno!#REF!+Uno!#REF!+Uno!#REF!</f>
        <v>#REF!</v>
      </c>
      <c r="M68" s="10">
        <v>3</v>
      </c>
      <c r="N68" s="16" t="e">
        <f t="shared" si="7"/>
        <v>#REF!</v>
      </c>
      <c r="O68" s="16" t="e">
        <f t="shared" si="8"/>
        <v>#REF!</v>
      </c>
      <c r="P68" s="16" t="e">
        <f t="shared" si="9"/>
        <v>#REF!</v>
      </c>
    </row>
    <row r="69" spans="1:16" ht="12.75">
      <c r="A69" s="7" t="str">
        <f>Uno!D89</f>
        <v>B</v>
      </c>
      <c r="B69" s="7" t="str">
        <f>Uno!C85</f>
        <v>9-I Love Bowling (P.Fipaldini)</v>
      </c>
      <c r="C69" s="16" t="str">
        <f>Uno!C89</f>
        <v>Sarao Giorgio</v>
      </c>
      <c r="D69" s="16" t="str">
        <f>Classifica!$C$3</f>
        <v>10°  Giornata  Ritorno  - 17/11/2016</v>
      </c>
      <c r="E69" s="16"/>
      <c r="F69" s="16">
        <f>Uno!E89</f>
        <v>5</v>
      </c>
      <c r="G69" s="16" t="e">
        <f>Uno!#REF!</f>
        <v>#REF!</v>
      </c>
      <c r="H69" s="16" t="e">
        <f>Uno!#REF!</f>
        <v>#REF!</v>
      </c>
      <c r="I69" s="16" t="e">
        <f>Uno!#REF!</f>
        <v>#REF!</v>
      </c>
      <c r="J69" s="18" t="e">
        <f>SUM(G69:I69)</f>
        <v>#REF!</v>
      </c>
      <c r="K69" s="10" t="e">
        <f>J69+F69*3</f>
        <v>#REF!</v>
      </c>
      <c r="L69" s="18" t="e">
        <f>Uno!#REF!+Uno!#REF!+Uno!#REF!</f>
        <v>#REF!</v>
      </c>
      <c r="M69" s="10">
        <v>3</v>
      </c>
      <c r="N69" s="16" t="e">
        <f t="shared" si="7"/>
        <v>#REF!</v>
      </c>
      <c r="O69" s="16" t="e">
        <f t="shared" si="8"/>
        <v>#REF!</v>
      </c>
      <c r="P69" s="16" t="e">
        <f t="shared" si="9"/>
        <v>#REF!</v>
      </c>
    </row>
    <row r="70" ht="12.75">
      <c r="D70" s="17"/>
    </row>
    <row r="71" spans="11:18" ht="12.75">
      <c r="K71" s="16" t="e">
        <f>MAX(K4:K70)</f>
        <v>#REF!</v>
      </c>
      <c r="N71" s="16" t="e">
        <f>MAX(N4:N70)</f>
        <v>#VALUE!</v>
      </c>
      <c r="O71" s="16" t="e">
        <f>MAX(O4:O70)</f>
        <v>#REF!</v>
      </c>
      <c r="P71" s="16" t="e">
        <f>MAX(P4:P70)</f>
        <v>#REF!</v>
      </c>
      <c r="Q71" s="18">
        <f>MAX(Q3:Q70)</f>
        <v>0</v>
      </c>
      <c r="R71" s="18">
        <f>MAX(R3:R70)</f>
        <v>0</v>
      </c>
    </row>
  </sheetData>
  <sheetProtection selectLockedCells="1" selectUnlockedCells="1"/>
  <printOptions gridLines="1"/>
  <pageMargins left="0.5902777777777778" right="0.5902777777777778" top="0" bottom="0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zoomScale="85" zoomScaleNormal="85" zoomScalePageLayoutView="0" workbookViewId="0" topLeftCell="A16">
      <selection activeCell="V25" sqref="V25"/>
    </sheetView>
  </sheetViews>
  <sheetFormatPr defaultColWidth="9.140625" defaultRowHeight="12.75"/>
  <cols>
    <col min="1" max="1" width="3.00390625" style="22" customWidth="1"/>
    <col min="2" max="2" width="20.421875" style="23" customWidth="1"/>
    <col min="3" max="3" width="24.00390625" style="23" customWidth="1"/>
    <col min="4" max="4" width="1.1484375" style="24" customWidth="1"/>
    <col min="5" max="5" width="3.8515625" style="23" customWidth="1"/>
    <col min="6" max="6" width="5.00390625" style="25" customWidth="1"/>
    <col min="7" max="7" width="5.421875" style="22" customWidth="1"/>
    <col min="8" max="9" width="5.00390625" style="22" customWidth="1"/>
    <col min="10" max="10" width="6.57421875" style="22" customWidth="1"/>
    <col min="11" max="11" width="6.421875" style="22" customWidth="1"/>
    <col min="12" max="12" width="4.7109375" style="22" customWidth="1"/>
    <col min="13" max="13" width="5.421875" style="22" customWidth="1"/>
    <col min="14" max="14" width="5.57421875" style="22" customWidth="1"/>
    <col min="15" max="15" width="9.140625" style="23" customWidth="1"/>
    <col min="16" max="16" width="9.421875" style="23" customWidth="1"/>
    <col min="17" max="18" width="9.140625" style="23" customWidth="1"/>
    <col min="19" max="19" width="1.421875" style="23" customWidth="1"/>
    <col min="20" max="20" width="9.421875" style="23" customWidth="1"/>
    <col min="21" max="16384" width="9.140625" style="23" customWidth="1"/>
  </cols>
  <sheetData>
    <row r="1" spans="1:14" s="26" customFormat="1" ht="15">
      <c r="A1" s="25"/>
      <c r="D1" s="27"/>
      <c r="F1" s="25" t="s">
        <v>0</v>
      </c>
      <c r="G1" s="28" t="s">
        <v>20</v>
      </c>
      <c r="H1" s="29" t="s">
        <v>21</v>
      </c>
      <c r="I1" s="29" t="s">
        <v>22</v>
      </c>
      <c r="J1" s="30" t="s">
        <v>23</v>
      </c>
      <c r="K1" s="28" t="s">
        <v>20</v>
      </c>
      <c r="L1" s="29" t="s">
        <v>21</v>
      </c>
      <c r="M1" s="29" t="s">
        <v>22</v>
      </c>
      <c r="N1" s="30" t="s">
        <v>23</v>
      </c>
    </row>
    <row r="2" spans="2:22" ht="14.25">
      <c r="B2" s="768" t="s">
        <v>24</v>
      </c>
      <c r="C2" s="768"/>
      <c r="F2" s="22"/>
      <c r="G2" s="763" t="s">
        <v>1</v>
      </c>
      <c r="H2" s="763"/>
      <c r="I2" s="763"/>
      <c r="J2" s="763"/>
      <c r="K2" s="763" t="s">
        <v>25</v>
      </c>
      <c r="L2" s="763"/>
      <c r="M2" s="763"/>
      <c r="N2" s="763"/>
      <c r="P2" s="764" t="s">
        <v>26</v>
      </c>
      <c r="Q2" s="764"/>
      <c r="R2" s="764"/>
      <c r="T2" s="765" t="s">
        <v>23</v>
      </c>
      <c r="U2" s="765"/>
      <c r="V2" s="765"/>
    </row>
    <row r="3" spans="1:22" ht="15.75" customHeight="1">
      <c r="A3" s="31"/>
      <c r="B3" s="32"/>
      <c r="C3" s="32"/>
      <c r="D3" s="772" t="s">
        <v>27</v>
      </c>
      <c r="E3" s="772"/>
      <c r="F3" s="33">
        <v>1</v>
      </c>
      <c r="G3" s="34"/>
      <c r="H3" s="34"/>
      <c r="I3" s="34"/>
      <c r="J3" s="34"/>
      <c r="K3" s="35"/>
      <c r="L3" s="35"/>
      <c r="M3" s="35"/>
      <c r="N3" s="35"/>
      <c r="O3" s="36"/>
      <c r="P3" s="37" t="s">
        <v>28</v>
      </c>
      <c r="Q3" s="38" t="s">
        <v>29</v>
      </c>
      <c r="R3" s="39" t="s">
        <v>30</v>
      </c>
      <c r="T3" s="40" t="s">
        <v>28</v>
      </c>
      <c r="U3" s="40" t="s">
        <v>29</v>
      </c>
      <c r="V3" s="40" t="s">
        <v>30</v>
      </c>
    </row>
    <row r="4" spans="1:22" ht="15">
      <c r="A4" s="41" t="str">
        <f>Uno!D31</f>
        <v>C</v>
      </c>
      <c r="B4" s="42" t="str">
        <f>Uno!C29</f>
        <v>20-RAFF Bowling(A.Angelino)</v>
      </c>
      <c r="C4" s="42" t="str">
        <f>Uno!C31</f>
        <v>Onesti Armando</v>
      </c>
      <c r="D4" s="42">
        <f>Uno!E31</f>
        <v>10</v>
      </c>
      <c r="E4" s="42"/>
      <c r="F4" s="42">
        <f>Uno!E31</f>
        <v>10</v>
      </c>
      <c r="G4" s="42" t="e">
        <f>Uno!#REF!</f>
        <v>#REF!</v>
      </c>
      <c r="H4" s="43" t="e">
        <f>Uno!#REF!</f>
        <v>#REF!</v>
      </c>
      <c r="I4" s="43" t="e">
        <f>Uno!#REF!</f>
        <v>#REF!</v>
      </c>
      <c r="J4" s="43" t="e">
        <f>SUM(G4:I4)</f>
        <v>#REF!</v>
      </c>
      <c r="K4" s="44" t="e">
        <f>G4+F4</f>
        <v>#REF!</v>
      </c>
      <c r="L4" s="44" t="e">
        <f>H4+F4</f>
        <v>#REF!</v>
      </c>
      <c r="M4" s="44" t="e">
        <f>I4+F4</f>
        <v>#REF!</v>
      </c>
      <c r="N4" s="45" t="e">
        <f>SUM(K4:M4)</f>
        <v>#REF!</v>
      </c>
      <c r="O4" s="46"/>
      <c r="P4" s="614">
        <f>IF(A4="e",MAX(K4:M4),0)</f>
        <v>0</v>
      </c>
      <c r="Q4" s="47" t="e">
        <f>IF(A4="c",MAX(K4:M4),0)</f>
        <v>#REF!</v>
      </c>
      <c r="R4" s="48">
        <f>IF(A4="f",MAX(K4:M4),0)</f>
        <v>0</v>
      </c>
      <c r="T4" s="616">
        <f>IF(A4="e",N4,0)</f>
        <v>0</v>
      </c>
      <c r="U4" s="49" t="e">
        <f>IF(A4="c",N4,0)</f>
        <v>#REF!</v>
      </c>
      <c r="V4" s="50">
        <f>IF(A4="f",N4,0)</f>
        <v>0</v>
      </c>
    </row>
    <row r="5" spans="1:22" ht="15">
      <c r="A5" s="41" t="str">
        <f>Uno!D32</f>
        <v>E</v>
      </c>
      <c r="B5" s="42" t="str">
        <f>Uno!C29</f>
        <v>20-RAFF Bowling(A.Angelino)</v>
      </c>
      <c r="C5" s="42" t="str">
        <f>Uno!C32</f>
        <v>Ambrosini Fabio</v>
      </c>
      <c r="D5" s="42">
        <f>Uno!E32</f>
        <v>20</v>
      </c>
      <c r="E5" s="42"/>
      <c r="F5" s="42">
        <f>Uno!E32</f>
        <v>20</v>
      </c>
      <c r="G5" s="42" t="e">
        <f>Uno!#REF!</f>
        <v>#REF!</v>
      </c>
      <c r="H5" s="43" t="e">
        <f>Uno!#REF!</f>
        <v>#REF!</v>
      </c>
      <c r="I5" s="43" t="e">
        <f>Uno!#REF!</f>
        <v>#REF!</v>
      </c>
      <c r="J5" s="51">
        <v>551</v>
      </c>
      <c r="K5" s="44" t="e">
        <f>G5+F5</f>
        <v>#REF!</v>
      </c>
      <c r="L5" s="44" t="e">
        <f>H5+F5</f>
        <v>#REF!</v>
      </c>
      <c r="M5" s="44" t="e">
        <f>I5+F5</f>
        <v>#REF!</v>
      </c>
      <c r="N5" s="45" t="e">
        <f>SUM(K5:M5)</f>
        <v>#REF!</v>
      </c>
      <c r="O5" s="46"/>
      <c r="P5" s="615" t="e">
        <f>IF(A5="e",MAX(K5:M5),0)</f>
        <v>#REF!</v>
      </c>
      <c r="Q5" s="52">
        <f>IF(A5="c",MAX(K5:M5),0)</f>
        <v>0</v>
      </c>
      <c r="R5" s="53">
        <f>IF(A5="f",MAX(K5:M5),0)</f>
        <v>0</v>
      </c>
      <c r="T5" s="616" t="e">
        <f>IF(A5="e",N5,0)</f>
        <v>#REF!</v>
      </c>
      <c r="U5" s="49">
        <f>IF(A5="c",N5,0)</f>
        <v>0</v>
      </c>
      <c r="V5" s="50">
        <f>IF(A5="f",N5,0)</f>
        <v>0</v>
      </c>
    </row>
    <row r="6" spans="1:22" ht="15">
      <c r="A6" s="41" t="b">
        <f>Uno!D33</f>
        <v>0</v>
      </c>
      <c r="B6" s="54" t="str">
        <f>Uno!C29</f>
        <v>20-RAFF Bowling(A.Angelino)</v>
      </c>
      <c r="C6" s="54">
        <f>Uno!C33</f>
        <v>0</v>
      </c>
      <c r="D6" s="54" t="b">
        <f>Uno!E33</f>
        <v>0</v>
      </c>
      <c r="E6" s="54"/>
      <c r="F6" s="54" t="b">
        <f>Uno!E33</f>
        <v>0</v>
      </c>
      <c r="G6" s="54" t="e">
        <f>Uno!#REF!</f>
        <v>#REF!</v>
      </c>
      <c r="H6" s="55" t="e">
        <f>Uno!#REF!</f>
        <v>#REF!</v>
      </c>
      <c r="I6" s="55" t="e">
        <f>Uno!#REF!</f>
        <v>#REF!</v>
      </c>
      <c r="J6" s="55">
        <v>574</v>
      </c>
      <c r="K6" s="56" t="e">
        <f>G6+F6</f>
        <v>#REF!</v>
      </c>
      <c r="L6" s="56" t="e">
        <f>H6+F6</f>
        <v>#REF!</v>
      </c>
      <c r="M6" s="56" t="e">
        <f>I6+F6</f>
        <v>#REF!</v>
      </c>
      <c r="N6" s="57" t="e">
        <f>SUM(K6:M6)</f>
        <v>#REF!</v>
      </c>
      <c r="O6" s="58" t="e">
        <f>SUM(N4:N6)</f>
        <v>#REF!</v>
      </c>
      <c r="P6" s="615">
        <f>IF(A6="e",MAX(K6:M6),0)</f>
        <v>0</v>
      </c>
      <c r="Q6" s="52">
        <f>IF(A6="c",MAX(K6:M6),0)</f>
        <v>0</v>
      </c>
      <c r="R6" s="53">
        <f>IF(A6="f",MAX(K6:M6),0)</f>
        <v>0</v>
      </c>
      <c r="T6" s="616">
        <f>IF(A6="e",N6,0)</f>
        <v>0</v>
      </c>
      <c r="U6" s="49">
        <f>IF(A6="c",N6,0)</f>
        <v>0</v>
      </c>
      <c r="V6" s="50">
        <f>IF(A6="f",N6,0)</f>
        <v>0</v>
      </c>
    </row>
    <row r="7" spans="1:22" ht="15">
      <c r="A7" s="59"/>
      <c r="B7" s="60"/>
      <c r="C7" s="60"/>
      <c r="D7" s="772" t="s">
        <v>27</v>
      </c>
      <c r="E7" s="772"/>
      <c r="F7" s="33">
        <v>2</v>
      </c>
      <c r="G7" s="61"/>
      <c r="H7" s="61"/>
      <c r="I7" s="61"/>
      <c r="J7" s="61"/>
      <c r="K7" s="62"/>
      <c r="L7" s="63"/>
      <c r="M7" s="62"/>
      <c r="N7" s="64"/>
      <c r="O7" s="65"/>
      <c r="P7" s="615"/>
      <c r="Q7" s="66"/>
      <c r="R7" s="53"/>
      <c r="T7" s="616"/>
      <c r="U7" s="49"/>
      <c r="V7" s="50"/>
    </row>
    <row r="8" spans="1:22" ht="15">
      <c r="A8" s="41" t="str">
        <f>Uno!I106</f>
        <v>Mura Rosine</v>
      </c>
      <c r="B8" s="42" t="str">
        <f>Uno!I104</f>
        <v>18-Andamento Lento (R.D'Aiello)</v>
      </c>
      <c r="C8" s="42" t="e">
        <f>Uno!#REF!</f>
        <v>#REF!</v>
      </c>
      <c r="D8" s="42">
        <v>41648</v>
      </c>
      <c r="E8" s="42"/>
      <c r="F8" s="42" t="str">
        <f>Uno!J106</f>
        <v>FE</v>
      </c>
      <c r="G8" s="42">
        <f>Uno!K106</f>
        <v>30</v>
      </c>
      <c r="H8" s="43" t="e">
        <f>Uno!#REF!</f>
        <v>#REF!</v>
      </c>
      <c r="I8" s="43" t="e">
        <f>Uno!#REF!</f>
        <v>#REF!</v>
      </c>
      <c r="J8" s="43" t="e">
        <f>SUM(G8:I8)</f>
        <v>#REF!</v>
      </c>
      <c r="K8" s="44" t="e">
        <f>G8+F8</f>
        <v>#VALUE!</v>
      </c>
      <c r="L8" s="44" t="e">
        <f>H8+F8</f>
        <v>#REF!</v>
      </c>
      <c r="M8" s="44" t="e">
        <f>I8+F8</f>
        <v>#REF!</v>
      </c>
      <c r="N8" s="67" t="e">
        <f>SUM(K8:M8)</f>
        <v>#VALUE!</v>
      </c>
      <c r="O8" s="46"/>
      <c r="P8" s="615">
        <f>IF(A8="e",MAX(K8:M8),0)</f>
        <v>0</v>
      </c>
      <c r="Q8" s="52">
        <f>IF(A8="c",MAX(K8:M8),0)</f>
        <v>0</v>
      </c>
      <c r="R8" s="53">
        <f>IF(A8="f",MAX(K8:M8),0)</f>
        <v>0</v>
      </c>
      <c r="T8" s="616">
        <f>IF(A8="e",N8,0)</f>
        <v>0</v>
      </c>
      <c r="U8" s="49">
        <f>IF(A8="c",N8,0)</f>
        <v>0</v>
      </c>
      <c r="V8" s="50">
        <f>IF(A8="f",N8,0)</f>
        <v>0</v>
      </c>
    </row>
    <row r="9" spans="1:22" ht="15">
      <c r="A9" s="41" t="str">
        <f>Uno!J107</f>
        <v>E</v>
      </c>
      <c r="B9" s="42" t="str">
        <f>Uno!I104</f>
        <v>18-Andamento Lento (R.D'Aiello)</v>
      </c>
      <c r="C9" s="42" t="str">
        <f>Uno!I107</f>
        <v>Carpino Gaetano</v>
      </c>
      <c r="D9" s="42">
        <v>41648</v>
      </c>
      <c r="E9" s="42"/>
      <c r="F9" s="42">
        <f>Uno!K107</f>
        <v>20</v>
      </c>
      <c r="G9" s="42" t="e">
        <f>Uno!#REF!</f>
        <v>#REF!</v>
      </c>
      <c r="H9" s="43" t="e">
        <f>Uno!#REF!</f>
        <v>#REF!</v>
      </c>
      <c r="I9" s="43" t="e">
        <f>Uno!#REF!</f>
        <v>#REF!</v>
      </c>
      <c r="J9" s="51">
        <v>551</v>
      </c>
      <c r="K9" s="44" t="e">
        <f>G9+F9</f>
        <v>#REF!</v>
      </c>
      <c r="L9" s="44" t="e">
        <f>H9+F9</f>
        <v>#REF!</v>
      </c>
      <c r="M9" s="44" t="e">
        <f>I9+F9</f>
        <v>#REF!</v>
      </c>
      <c r="N9" s="67" t="e">
        <f>SUM(K9:M9)</f>
        <v>#REF!</v>
      </c>
      <c r="O9" s="46"/>
      <c r="P9" s="615" t="e">
        <f>IF(A9="e",MAX(K9:M9),0)</f>
        <v>#REF!</v>
      </c>
      <c r="Q9" s="52">
        <f>IF(A9="c",MAX(K9:M9),0)</f>
        <v>0</v>
      </c>
      <c r="R9" s="53">
        <f>IF(A9="f",MAX(K9:M9),0)</f>
        <v>0</v>
      </c>
      <c r="T9" s="616" t="e">
        <f>IF(A9="e",N9,0)</f>
        <v>#REF!</v>
      </c>
      <c r="U9" s="49">
        <f>IF(A9="c",N9,0)</f>
        <v>0</v>
      </c>
      <c r="V9" s="50">
        <f>IF(A9="f",N9,0)</f>
        <v>0</v>
      </c>
    </row>
    <row r="10" spans="1:22" ht="15">
      <c r="A10" s="41" t="str">
        <f>Uno!J108</f>
        <v>D</v>
      </c>
      <c r="B10" s="54" t="str">
        <f>Uno!I104</f>
        <v>18-Andamento Lento (R.D'Aiello)</v>
      </c>
      <c r="C10" s="54" t="str">
        <f>Uno!I108</f>
        <v>D'Ajello Roberto</v>
      </c>
      <c r="D10" s="54">
        <v>41648</v>
      </c>
      <c r="E10" s="54"/>
      <c r="F10" s="54">
        <f>Uno!K108</f>
        <v>15</v>
      </c>
      <c r="G10" s="54" t="e">
        <f>Uno!#REF!</f>
        <v>#REF!</v>
      </c>
      <c r="H10" s="55" t="e">
        <f>Uno!#REF!</f>
        <v>#REF!</v>
      </c>
      <c r="I10" s="55" t="e">
        <f>Uno!#REF!</f>
        <v>#REF!</v>
      </c>
      <c r="J10" s="55">
        <v>574</v>
      </c>
      <c r="K10" s="56" t="e">
        <f>G10+F10</f>
        <v>#REF!</v>
      </c>
      <c r="L10" s="56" t="e">
        <f>H10+F10</f>
        <v>#REF!</v>
      </c>
      <c r="M10" s="56" t="e">
        <f>I10+F10</f>
        <v>#REF!</v>
      </c>
      <c r="N10" s="68" t="e">
        <f>SUM(K10:M10)</f>
        <v>#REF!</v>
      </c>
      <c r="O10" s="58" t="e">
        <f>SUM(N8:N10)</f>
        <v>#VALUE!</v>
      </c>
      <c r="P10" s="615">
        <f>IF(A10="e",MAX(K10:M10),0)</f>
        <v>0</v>
      </c>
      <c r="Q10" s="52">
        <f>IF(A10="c",MAX(K10:M10),0)</f>
        <v>0</v>
      </c>
      <c r="R10" s="53">
        <f>IF(A10="f",MAX(K10:M10),0)</f>
        <v>0</v>
      </c>
      <c r="T10" s="616">
        <f>IF(A10="e",N10,0)</f>
        <v>0</v>
      </c>
      <c r="U10" s="49">
        <f>IF(A10="c",N10,0)</f>
        <v>0</v>
      </c>
      <c r="V10" s="50">
        <f>IF(A10="f",N10,0)</f>
        <v>0</v>
      </c>
    </row>
    <row r="11" spans="1:22" ht="15.75" thickBot="1">
      <c r="A11" s="59"/>
      <c r="B11" s="60"/>
      <c r="C11" s="60"/>
      <c r="D11" s="772" t="s">
        <v>27</v>
      </c>
      <c r="E11" s="772"/>
      <c r="F11" s="33">
        <v>3</v>
      </c>
      <c r="G11" s="61"/>
      <c r="H11" s="61"/>
      <c r="I11" s="61"/>
      <c r="J11" s="61"/>
      <c r="K11" s="69"/>
      <c r="L11" s="70"/>
      <c r="M11" s="69"/>
      <c r="N11" s="71"/>
      <c r="O11" s="65"/>
      <c r="P11" s="615"/>
      <c r="Q11" s="66"/>
      <c r="R11" s="53"/>
      <c r="T11" s="616"/>
      <c r="U11" s="49"/>
      <c r="V11" s="50"/>
    </row>
    <row r="12" spans="1:22" ht="15.75" thickBot="1">
      <c r="A12" s="41" t="str">
        <f>Uno!D106</f>
        <v>D</v>
      </c>
      <c r="B12" s="42" t="str">
        <f>Uno!C104</f>
        <v>2-BdB 2 (M. Pellegrini)</v>
      </c>
      <c r="C12" s="42" t="str">
        <f>Uno!C106</f>
        <v>Giorgi Maurizio</v>
      </c>
      <c r="D12" s="42" t="e">
        <f>Uno!#REF!</f>
        <v>#REF!</v>
      </c>
      <c r="E12" s="42"/>
      <c r="F12" s="42">
        <f>Uno!E106</f>
        <v>15</v>
      </c>
      <c r="G12" s="42" t="e">
        <f>Uno!#REF!</f>
        <v>#REF!</v>
      </c>
      <c r="H12" s="43" t="e">
        <f>Uno!#REF!</f>
        <v>#REF!</v>
      </c>
      <c r="I12" s="43" t="e">
        <f>Uno!#REF!</f>
        <v>#REF!</v>
      </c>
      <c r="J12" s="43" t="e">
        <f>SUM(G12:I12)</f>
        <v>#REF!</v>
      </c>
      <c r="K12" s="44" t="e">
        <f>G12+F12</f>
        <v>#REF!</v>
      </c>
      <c r="L12" s="44" t="e">
        <f>H12+F12</f>
        <v>#REF!</v>
      </c>
      <c r="M12" s="44" t="e">
        <f>I12+F12</f>
        <v>#REF!</v>
      </c>
      <c r="N12" s="45" t="e">
        <f>SUM(K12:M12)</f>
        <v>#REF!</v>
      </c>
      <c r="O12" s="46"/>
      <c r="P12" s="614">
        <f>IF(A12="e",MAX(K12:M12),0)</f>
        <v>0</v>
      </c>
      <c r="Q12" s="47">
        <f>IF(A12="c",MAX(K12:M12),0)</f>
        <v>0</v>
      </c>
      <c r="R12" s="48">
        <f>IF(A12="f",MAX(K12:M12),0)</f>
        <v>0</v>
      </c>
      <c r="T12" s="616">
        <f>IF(A12="e",N12,0)</f>
        <v>0</v>
      </c>
      <c r="U12" s="49">
        <f>IF(A12="c",N12,0)</f>
        <v>0</v>
      </c>
      <c r="V12" s="50">
        <f>IF(A12="f",N12,0)</f>
        <v>0</v>
      </c>
    </row>
    <row r="13" spans="1:22" ht="15.75" thickBot="1">
      <c r="A13" s="41" t="str">
        <f>Uno!D107</f>
        <v>D</v>
      </c>
      <c r="B13" s="42" t="str">
        <f>Uno!C104</f>
        <v>2-BdB 2 (M. Pellegrini)</v>
      </c>
      <c r="C13" s="42" t="str">
        <f>Uno!C107</f>
        <v>Caruso Dario</v>
      </c>
      <c r="D13" s="42" t="e">
        <f>Uno!#REF!</f>
        <v>#REF!</v>
      </c>
      <c r="E13" s="42"/>
      <c r="F13" s="42">
        <f>Uno!E107</f>
        <v>15</v>
      </c>
      <c r="G13" s="42" t="e">
        <f>Uno!#REF!</f>
        <v>#REF!</v>
      </c>
      <c r="H13" s="43" t="e">
        <f>Uno!#REF!</f>
        <v>#REF!</v>
      </c>
      <c r="I13" s="43" t="e">
        <f>Uno!#REF!</f>
        <v>#REF!</v>
      </c>
      <c r="J13" s="51">
        <v>551</v>
      </c>
      <c r="K13" s="44" t="e">
        <f>G13+F13</f>
        <v>#REF!</v>
      </c>
      <c r="L13" s="44" t="e">
        <f>H13+F13</f>
        <v>#REF!</v>
      </c>
      <c r="M13" s="44" t="e">
        <f>I13+F13</f>
        <v>#REF!</v>
      </c>
      <c r="N13" s="45" t="e">
        <f>SUM(K13:M13)</f>
        <v>#REF!</v>
      </c>
      <c r="O13" s="46"/>
      <c r="P13" s="615">
        <f>IF(A13="e",MAX(K13:M13),0)</f>
        <v>0</v>
      </c>
      <c r="Q13" s="52">
        <f>IF(A13="c",MAX(K13:M13),0)</f>
        <v>0</v>
      </c>
      <c r="R13" s="53">
        <f>IF(A13="f",MAX(K13:M13),0)</f>
        <v>0</v>
      </c>
      <c r="T13" s="616">
        <f>IF(A13="e",N13,0)</f>
        <v>0</v>
      </c>
      <c r="U13" s="49">
        <f>IF(A13="c",N13,0)</f>
        <v>0</v>
      </c>
      <c r="V13" s="50">
        <f>IF(A13="f",N13,0)</f>
        <v>0</v>
      </c>
    </row>
    <row r="14" spans="1:22" ht="15.75" thickBot="1">
      <c r="A14" s="41" t="b">
        <f>Uno!D108</f>
        <v>0</v>
      </c>
      <c r="B14" s="54" t="str">
        <f>Uno!C104</f>
        <v>2-BdB 2 (M. Pellegrini)</v>
      </c>
      <c r="C14" s="42">
        <f>Uno!C108</f>
        <v>0</v>
      </c>
      <c r="D14" s="42" t="e">
        <f>Uno!#REF!</f>
        <v>#REF!</v>
      </c>
      <c r="E14" s="42"/>
      <c r="F14" s="42" t="b">
        <f>Uno!E108</f>
        <v>0</v>
      </c>
      <c r="G14" s="42" t="e">
        <f>Uno!#REF!</f>
        <v>#REF!</v>
      </c>
      <c r="H14" s="43" t="e">
        <f>Uno!#REF!</f>
        <v>#REF!</v>
      </c>
      <c r="I14" s="43" t="e">
        <f>Uno!#REF!</f>
        <v>#REF!</v>
      </c>
      <c r="J14" s="55">
        <v>574</v>
      </c>
      <c r="K14" s="56" t="e">
        <f>G14+F14</f>
        <v>#REF!</v>
      </c>
      <c r="L14" s="56" t="e">
        <f>H14+F14</f>
        <v>#REF!</v>
      </c>
      <c r="M14" s="56" t="e">
        <f>I14+F14</f>
        <v>#REF!</v>
      </c>
      <c r="N14" s="57" t="e">
        <f>SUM(K14:M14)</f>
        <v>#REF!</v>
      </c>
      <c r="O14" s="58" t="e">
        <f>SUM(N12:N14)</f>
        <v>#REF!</v>
      </c>
      <c r="P14" s="615">
        <f>IF(A14="e",MAX(K14:M14),0)</f>
        <v>0</v>
      </c>
      <c r="Q14" s="52">
        <f>IF(A14="c",MAX(K14:M14),0)</f>
        <v>0</v>
      </c>
      <c r="R14" s="53">
        <f>IF(A14="f",MAX(K14:M14),0)</f>
        <v>0</v>
      </c>
      <c r="T14" s="616">
        <f>IF(A14="e",N14,0)</f>
        <v>0</v>
      </c>
      <c r="U14" s="49">
        <f>IF(A14="c",N14,0)</f>
        <v>0</v>
      </c>
      <c r="V14" s="50">
        <f>IF(A14="f",N14,0)</f>
        <v>0</v>
      </c>
    </row>
    <row r="15" spans="1:22" ht="15.75" thickBot="1">
      <c r="A15" s="59"/>
      <c r="B15" s="60"/>
      <c r="C15" s="60"/>
      <c r="D15" s="772" t="s">
        <v>27</v>
      </c>
      <c r="E15" s="772"/>
      <c r="F15" s="33">
        <v>4</v>
      </c>
      <c r="G15" s="61"/>
      <c r="H15" s="61"/>
      <c r="I15" s="61"/>
      <c r="J15" s="61"/>
      <c r="K15" s="62"/>
      <c r="L15" s="63"/>
      <c r="M15" s="62"/>
      <c r="N15" s="64"/>
      <c r="O15" s="65"/>
      <c r="P15" s="615"/>
      <c r="Q15" s="66"/>
      <c r="R15" s="53"/>
      <c r="T15" s="616"/>
      <c r="U15" s="49"/>
      <c r="V15" s="50"/>
    </row>
    <row r="16" spans="1:22" ht="15">
      <c r="A16" s="41" t="str">
        <f>Uno!J50</f>
        <v>E</v>
      </c>
      <c r="B16" s="42" t="str">
        <f>Uno!I48</f>
        <v>17-Erresse Sport (M.Di Pio)</v>
      </c>
      <c r="C16" s="42" t="str">
        <f>Uno!I50</f>
        <v>Di Pio Marco</v>
      </c>
      <c r="D16" s="42">
        <v>41648</v>
      </c>
      <c r="E16" s="42"/>
      <c r="F16" s="42">
        <f>Uno!K50</f>
        <v>20</v>
      </c>
      <c r="G16" s="42" t="e">
        <f>Uno!#REF!</f>
        <v>#REF!</v>
      </c>
      <c r="H16" s="43" t="e">
        <f>Uno!#REF!</f>
        <v>#REF!</v>
      </c>
      <c r="I16" s="43" t="e">
        <f>Uno!#REF!</f>
        <v>#REF!</v>
      </c>
      <c r="J16" s="43" t="e">
        <f>SUM(G16:I16)</f>
        <v>#REF!</v>
      </c>
      <c r="K16" s="44" t="e">
        <f>G16+F16</f>
        <v>#REF!</v>
      </c>
      <c r="L16" s="44" t="e">
        <f>H16+F16</f>
        <v>#REF!</v>
      </c>
      <c r="M16" s="44" t="e">
        <f>I16+F16</f>
        <v>#REF!</v>
      </c>
      <c r="N16" s="67" t="e">
        <f>SUM(K16:M16)</f>
        <v>#REF!</v>
      </c>
      <c r="O16" s="46"/>
      <c r="P16" s="615" t="e">
        <f>IF(A16="e",MAX(K16:M16),0)</f>
        <v>#REF!</v>
      </c>
      <c r="Q16" s="52">
        <f>IF(A16="c",MAX(K16:M16),0)</f>
        <v>0</v>
      </c>
      <c r="R16" s="53">
        <f>IF(A16="f",MAX(K16:M16),0)</f>
        <v>0</v>
      </c>
      <c r="T16" s="616" t="e">
        <f>IF(A16="e",N16,0)</f>
        <v>#REF!</v>
      </c>
      <c r="U16" s="49">
        <f>IF(A16="c",N16,0)</f>
        <v>0</v>
      </c>
      <c r="V16" s="50">
        <f>IF(A16="f",N16,0)</f>
        <v>0</v>
      </c>
    </row>
    <row r="17" spans="1:22" ht="15">
      <c r="A17" s="41" t="str">
        <f>Uno!J51</f>
        <v>C</v>
      </c>
      <c r="B17" s="42" t="str">
        <f>Uno!I48</f>
        <v>17-Erresse Sport (M.Di Pio)</v>
      </c>
      <c r="C17" s="42" t="str">
        <f>Uno!I51</f>
        <v>Tanzi Roberto</v>
      </c>
      <c r="D17" s="42">
        <v>41648</v>
      </c>
      <c r="E17" s="42"/>
      <c r="F17" s="42">
        <f>Uno!K51</f>
        <v>10</v>
      </c>
      <c r="G17" s="42" t="e">
        <f>Uno!#REF!</f>
        <v>#REF!</v>
      </c>
      <c r="H17" s="43" t="e">
        <f>Uno!#REF!</f>
        <v>#REF!</v>
      </c>
      <c r="I17" s="43" t="e">
        <f>Uno!#REF!</f>
        <v>#REF!</v>
      </c>
      <c r="J17" s="51">
        <v>551</v>
      </c>
      <c r="K17" s="44" t="e">
        <f>G17+F17</f>
        <v>#REF!</v>
      </c>
      <c r="L17" s="44" t="e">
        <f>H17+F17</f>
        <v>#REF!</v>
      </c>
      <c r="M17" s="44" t="e">
        <f>I17+F17</f>
        <v>#REF!</v>
      </c>
      <c r="N17" s="67" t="e">
        <f>SUM(K17:M17)</f>
        <v>#REF!</v>
      </c>
      <c r="O17" s="46"/>
      <c r="P17" s="615">
        <f>IF(A17="e",MAX(K17:M17),0)</f>
        <v>0</v>
      </c>
      <c r="Q17" s="52" t="e">
        <f>IF(A17="c",MAX(K17:M17),0)</f>
        <v>#REF!</v>
      </c>
      <c r="R17" s="53">
        <f>IF(A17="f",MAX(K17:M17),0)</f>
        <v>0</v>
      </c>
      <c r="T17" s="616">
        <f>IF(A17="e",N17,0)</f>
        <v>0</v>
      </c>
      <c r="U17" s="49" t="e">
        <f>IF(A17="c",N17,0)</f>
        <v>#REF!</v>
      </c>
      <c r="V17" s="50">
        <f>IF(A17="f",N17,0)</f>
        <v>0</v>
      </c>
    </row>
    <row r="18" spans="1:22" ht="15.75" thickBot="1">
      <c r="A18" s="41" t="str">
        <f>Uno!J52</f>
        <v>C</v>
      </c>
      <c r="B18" s="54" t="str">
        <f>Uno!I48</f>
        <v>17-Erresse Sport (M.Di Pio)</v>
      </c>
      <c r="C18" s="42" t="str">
        <f>Uno!I52</f>
        <v>Bernardi Flavio</v>
      </c>
      <c r="D18" s="54">
        <v>41648</v>
      </c>
      <c r="E18" s="54"/>
      <c r="F18" s="42">
        <f>Uno!K52</f>
        <v>10</v>
      </c>
      <c r="G18" s="42" t="e">
        <f>Uno!#REF!</f>
        <v>#REF!</v>
      </c>
      <c r="H18" s="55" t="e">
        <f>Uno!#REF!</f>
        <v>#REF!</v>
      </c>
      <c r="I18" s="55" t="e">
        <f>Uno!#REF!</f>
        <v>#REF!</v>
      </c>
      <c r="J18" s="55">
        <v>574</v>
      </c>
      <c r="K18" s="56" t="e">
        <f>G18+F18</f>
        <v>#REF!</v>
      </c>
      <c r="L18" s="56" t="e">
        <f>H18+F18</f>
        <v>#REF!</v>
      </c>
      <c r="M18" s="56" t="e">
        <f>I18+F18</f>
        <v>#REF!</v>
      </c>
      <c r="N18" s="68" t="e">
        <f>SUM(K18:M18)</f>
        <v>#REF!</v>
      </c>
      <c r="O18" s="58" t="e">
        <f>SUM(N16:N18)</f>
        <v>#REF!</v>
      </c>
      <c r="P18" s="615">
        <f>IF(A18="e",MAX(K18:M18),0)</f>
        <v>0</v>
      </c>
      <c r="Q18" s="52" t="e">
        <f>IF(A18="c",MAX(K18:M18),0)</f>
        <v>#REF!</v>
      </c>
      <c r="R18" s="53">
        <f>IF(A18="f",MAX(K18:M18),0)</f>
        <v>0</v>
      </c>
      <c r="T18" s="616">
        <f>IF(A18="e",N18,0)</f>
        <v>0</v>
      </c>
      <c r="U18" s="49" t="e">
        <f>IF(A18="c",N18,0)</f>
        <v>#REF!</v>
      </c>
      <c r="V18" s="50">
        <f>IF(A18="f",N18,0)</f>
        <v>0</v>
      </c>
    </row>
    <row r="19" spans="1:22" ht="15.75" thickBot="1">
      <c r="A19" s="59"/>
      <c r="B19" s="60"/>
      <c r="C19" s="60"/>
      <c r="D19" s="772" t="s">
        <v>27</v>
      </c>
      <c r="E19" s="772"/>
      <c r="F19" s="33">
        <v>5</v>
      </c>
      <c r="G19" s="61"/>
      <c r="H19" s="61"/>
      <c r="I19" s="61"/>
      <c r="J19" s="61"/>
      <c r="K19" s="69"/>
      <c r="L19" s="70"/>
      <c r="M19" s="69"/>
      <c r="N19" s="71"/>
      <c r="O19" s="65"/>
      <c r="P19" s="615"/>
      <c r="Q19" s="66"/>
      <c r="R19" s="53"/>
      <c r="T19" s="616"/>
      <c r="U19" s="49"/>
      <c r="V19" s="50"/>
    </row>
    <row r="20" spans="1:22" ht="15">
      <c r="A20" s="41" t="str">
        <f>Uno!D50</f>
        <v>E</v>
      </c>
      <c r="B20" s="42" t="str">
        <f>Uno!C48</f>
        <v>15-Foonzi  (G.Di Giallorenzo)</v>
      </c>
      <c r="C20" s="42" t="str">
        <f>Uno!C50</f>
        <v>Serrani Umberto</v>
      </c>
      <c r="D20" s="42" t="e">
        <f>Uno!#REF!</f>
        <v>#REF!</v>
      </c>
      <c r="E20" s="42"/>
      <c r="F20" s="42">
        <f>Uno!E50</f>
        <v>20</v>
      </c>
      <c r="G20" s="42" t="e">
        <f>Uno!#REF!</f>
        <v>#REF!</v>
      </c>
      <c r="H20" s="43" t="e">
        <f>Uno!#REF!</f>
        <v>#REF!</v>
      </c>
      <c r="I20" s="43" t="e">
        <f>Uno!#REF!</f>
        <v>#REF!</v>
      </c>
      <c r="J20" s="43" t="e">
        <f>SUM(G20:I20)</f>
        <v>#REF!</v>
      </c>
      <c r="K20" s="44" t="e">
        <f>G20+F20</f>
        <v>#REF!</v>
      </c>
      <c r="L20" s="44" t="e">
        <f>H20+F20</f>
        <v>#REF!</v>
      </c>
      <c r="M20" s="44" t="e">
        <f>I20+F20</f>
        <v>#REF!</v>
      </c>
      <c r="N20" s="67" t="e">
        <f>SUM(K20:M20)</f>
        <v>#REF!</v>
      </c>
      <c r="O20" s="46"/>
      <c r="P20" s="615" t="e">
        <f>IF(A20="e",MAX(K20:M20),0)</f>
        <v>#REF!</v>
      </c>
      <c r="Q20" s="52">
        <f>IF(A20="c",MAX(K20:M20),0)</f>
        <v>0</v>
      </c>
      <c r="R20" s="53">
        <f>IF(A20="f",MAX(K20:M20),0)</f>
        <v>0</v>
      </c>
      <c r="T20" s="616" t="e">
        <f>IF(A20="e",N20,0)</f>
        <v>#REF!</v>
      </c>
      <c r="U20" s="49">
        <f>IF(A20="c",N20,0)</f>
        <v>0</v>
      </c>
      <c r="V20" s="50">
        <f>IF(A20="f",N20,0)</f>
        <v>0</v>
      </c>
    </row>
    <row r="21" spans="1:22" ht="15">
      <c r="A21" s="41" t="str">
        <f>Uno!D51</f>
        <v>FE</v>
      </c>
      <c r="B21" s="42" t="str">
        <f>Uno!C48</f>
        <v>15-Foonzi  (G.Di Giallorenzo)</v>
      </c>
      <c r="C21" s="42" t="str">
        <f>Uno!C51</f>
        <v>Feoli Anna Maria</v>
      </c>
      <c r="D21" s="42" t="e">
        <f>Uno!#REF!</f>
        <v>#REF!</v>
      </c>
      <c r="E21" s="42"/>
      <c r="F21" s="42">
        <f>Uno!E51</f>
        <v>30</v>
      </c>
      <c r="G21" s="42" t="e">
        <f>Uno!#REF!</f>
        <v>#REF!</v>
      </c>
      <c r="H21" s="43" t="e">
        <f>Uno!#REF!</f>
        <v>#REF!</v>
      </c>
      <c r="I21" s="43" t="e">
        <f>Uno!#REF!</f>
        <v>#REF!</v>
      </c>
      <c r="J21" s="43" t="e">
        <f>SUM(G21:I21)</f>
        <v>#REF!</v>
      </c>
      <c r="K21" s="44" t="e">
        <f>G21+F21</f>
        <v>#REF!</v>
      </c>
      <c r="L21" s="44" t="e">
        <f>H21+F21</f>
        <v>#REF!</v>
      </c>
      <c r="M21" s="44" t="e">
        <f>I21+F21</f>
        <v>#REF!</v>
      </c>
      <c r="N21" s="67" t="e">
        <f>SUM(K21:M21)</f>
        <v>#REF!</v>
      </c>
      <c r="O21" s="46"/>
      <c r="P21" s="615">
        <f>IF(A21="e",MAX(K21:M21),0)</f>
        <v>0</v>
      </c>
      <c r="Q21" s="52">
        <f>IF(A21="c",MAX(K21:M21),0)</f>
        <v>0</v>
      </c>
      <c r="R21" s="53">
        <f>IF(A21="f",MAX(K21:M21),0)</f>
        <v>0</v>
      </c>
      <c r="T21" s="616">
        <f>IF(A21="e",N21,0)</f>
        <v>0</v>
      </c>
      <c r="U21" s="49">
        <f>IF(A21="c",N21,0)</f>
        <v>0</v>
      </c>
      <c r="V21" s="50">
        <f>IF(A21="f",N21,0)</f>
        <v>0</v>
      </c>
    </row>
    <row r="22" spans="1:22" ht="15">
      <c r="A22" s="41" t="str">
        <f>Uno!D52</f>
        <v>A</v>
      </c>
      <c r="B22" s="54" t="str">
        <f>Uno!C48</f>
        <v>15-Foonzi  (G.Di Giallorenzo)</v>
      </c>
      <c r="C22" s="54" t="str">
        <f>Uno!C52</f>
        <v>Lopalco Aldo</v>
      </c>
      <c r="D22" s="54" t="e">
        <f>Uno!#REF!</f>
        <v>#REF!</v>
      </c>
      <c r="E22" s="54"/>
      <c r="F22" s="54">
        <f>Uno!E52</f>
        <v>0</v>
      </c>
      <c r="G22" s="54" t="e">
        <f>Uno!#REF!</f>
        <v>#REF!</v>
      </c>
      <c r="H22" s="55" t="e">
        <f>Uno!#REF!</f>
        <v>#REF!</v>
      </c>
      <c r="I22" s="55" t="e">
        <f>Uno!#REF!</f>
        <v>#REF!</v>
      </c>
      <c r="J22" s="55" t="e">
        <f>SUM(G22:I22)</f>
        <v>#REF!</v>
      </c>
      <c r="K22" s="56" t="e">
        <f>G22+F22</f>
        <v>#REF!</v>
      </c>
      <c r="L22" s="56" t="e">
        <f>H22+F22</f>
        <v>#REF!</v>
      </c>
      <c r="M22" s="56" t="e">
        <f>I22+F22</f>
        <v>#REF!</v>
      </c>
      <c r="N22" s="68" t="e">
        <f>SUM(K22:M22)</f>
        <v>#REF!</v>
      </c>
      <c r="O22" s="58" t="e">
        <f>SUM(N20:N22)</f>
        <v>#REF!</v>
      </c>
      <c r="P22" s="615">
        <f>IF(A22="e",MAX(K22:M22),0)</f>
        <v>0</v>
      </c>
      <c r="Q22" s="52">
        <f>IF(A22="c",MAX(K22:M22),0)</f>
        <v>0</v>
      </c>
      <c r="R22" s="53">
        <f>IF(A22="f",MAX(K22:M22),0)</f>
        <v>0</v>
      </c>
      <c r="T22" s="616">
        <f>IF(A22="e",N22,0)</f>
        <v>0</v>
      </c>
      <c r="U22" s="49">
        <f>IF(A22="c",N22,0)</f>
        <v>0</v>
      </c>
      <c r="V22" s="50">
        <f>IF(A22="f",N22,0)</f>
        <v>0</v>
      </c>
    </row>
    <row r="23" spans="1:22" ht="15">
      <c r="A23" s="59"/>
      <c r="B23" s="60"/>
      <c r="C23" s="60"/>
      <c r="D23" s="772" t="s">
        <v>27</v>
      </c>
      <c r="E23" s="772"/>
      <c r="F23" s="33">
        <v>6</v>
      </c>
      <c r="G23" s="61"/>
      <c r="H23" s="61"/>
      <c r="I23" s="61"/>
      <c r="J23" s="61"/>
      <c r="K23" s="62"/>
      <c r="L23" s="63"/>
      <c r="M23" s="62"/>
      <c r="N23" s="64"/>
      <c r="O23" s="36"/>
      <c r="P23" s="615"/>
      <c r="Q23" s="66"/>
      <c r="R23" s="53"/>
      <c r="T23" s="616"/>
      <c r="U23" s="49"/>
      <c r="V23" s="50"/>
    </row>
    <row r="24" spans="1:22" ht="15">
      <c r="A24" s="41" t="str">
        <f>Uno!D4</f>
        <v>D</v>
      </c>
      <c r="B24" s="42" t="str">
        <f>Uno!C2</f>
        <v>7-Idea Carni  (A.Sattanino )</v>
      </c>
      <c r="C24" s="42" t="str">
        <f>Uno!C4</f>
        <v>Nuccetelli Alessandro</v>
      </c>
      <c r="D24" s="42">
        <v>41648</v>
      </c>
      <c r="E24" s="42"/>
      <c r="F24" s="42">
        <f>Uno!E4</f>
        <v>15</v>
      </c>
      <c r="G24" s="42" t="e">
        <f>Uno!#REF!</f>
        <v>#REF!</v>
      </c>
      <c r="H24" s="43" t="e">
        <f>Uno!#REF!</f>
        <v>#REF!</v>
      </c>
      <c r="I24" s="43" t="e">
        <f>Uno!#REF!</f>
        <v>#REF!</v>
      </c>
      <c r="J24" s="43" t="e">
        <f>SUM(G24:I24)</f>
        <v>#REF!</v>
      </c>
      <c r="K24" s="44" t="e">
        <f>G24+F24</f>
        <v>#REF!</v>
      </c>
      <c r="L24" s="44" t="e">
        <f>H24+F24</f>
        <v>#REF!</v>
      </c>
      <c r="M24" s="44" t="e">
        <f>I24+F24</f>
        <v>#REF!</v>
      </c>
      <c r="N24" s="67" t="e">
        <f>SUM(K24:M24)</f>
        <v>#REF!</v>
      </c>
      <c r="O24" s="46"/>
      <c r="P24" s="615">
        <f>IF(A24="e",MAX(K24:M24),0)</f>
        <v>0</v>
      </c>
      <c r="Q24" s="52">
        <f>IF(A24="c",MAX(K24:M24),0)</f>
        <v>0</v>
      </c>
      <c r="R24" s="53">
        <f>IF(A24="f",MAX(K24:M24),0)</f>
        <v>0</v>
      </c>
      <c r="T24" s="616">
        <f>IF(A24="e",N24,0)</f>
        <v>0</v>
      </c>
      <c r="U24" s="49">
        <f>IF(A24="c",N24,0)</f>
        <v>0</v>
      </c>
      <c r="V24" s="50">
        <f>IF(A24="f",N24,0)</f>
        <v>0</v>
      </c>
    </row>
    <row r="25" spans="1:22" ht="15">
      <c r="A25" s="41" t="str">
        <f>Uno!D5</f>
        <v>C</v>
      </c>
      <c r="B25" s="42" t="str">
        <f>Uno!C2</f>
        <v>7-Idea Carni  (A.Sattanino )</v>
      </c>
      <c r="C25" s="42" t="str">
        <f>Uno!C5</f>
        <v>Izzi Remo</v>
      </c>
      <c r="D25" s="42">
        <v>41648</v>
      </c>
      <c r="E25" s="42"/>
      <c r="F25" s="42">
        <f>Uno!E5</f>
        <v>10</v>
      </c>
      <c r="G25" s="42" t="e">
        <f>Uno!#REF!</f>
        <v>#REF!</v>
      </c>
      <c r="H25" s="43" t="e">
        <f>Uno!#REF!</f>
        <v>#REF!</v>
      </c>
      <c r="I25" s="43" t="e">
        <f>Uno!#REF!</f>
        <v>#REF!</v>
      </c>
      <c r="J25" s="51">
        <v>551</v>
      </c>
      <c r="K25" s="44" t="e">
        <f>G25+F25</f>
        <v>#REF!</v>
      </c>
      <c r="L25" s="44" t="e">
        <f>H25+F25</f>
        <v>#REF!</v>
      </c>
      <c r="M25" s="44" t="e">
        <f>I25+F25</f>
        <v>#REF!</v>
      </c>
      <c r="N25" s="67" t="e">
        <f>SUM(K25:M25)</f>
        <v>#REF!</v>
      </c>
      <c r="O25" s="46"/>
      <c r="P25" s="615">
        <f>IF(A25="e",MAX(K25:M25),0)</f>
        <v>0</v>
      </c>
      <c r="Q25" s="52" t="e">
        <f>IF(A25="c",MAX(K25:M25),0)</f>
        <v>#REF!</v>
      </c>
      <c r="R25" s="53">
        <f>IF(A25="f",MAX(K25:M25),0)</f>
        <v>0</v>
      </c>
      <c r="T25" s="616">
        <f>IF(A25="e",N25,0)</f>
        <v>0</v>
      </c>
      <c r="U25" s="49" t="e">
        <f>IF(A25="c",N25,0)</f>
        <v>#REF!</v>
      </c>
      <c r="V25" s="50">
        <f>IF(A25="f",N25,0)</f>
        <v>0</v>
      </c>
    </row>
    <row r="26" spans="1:22" ht="15">
      <c r="A26" s="41" t="str">
        <f>Uno!D6</f>
        <v>A</v>
      </c>
      <c r="B26" s="54" t="str">
        <f>Uno!C2</f>
        <v>7-Idea Carni  (A.Sattanino )</v>
      </c>
      <c r="C26" s="54" t="str">
        <f>Uno!C6</f>
        <v>Timpano Romano</v>
      </c>
      <c r="D26" s="54">
        <v>41648</v>
      </c>
      <c r="E26" s="54"/>
      <c r="F26" s="54">
        <f>Uno!E6</f>
        <v>0</v>
      </c>
      <c r="G26" s="54" t="e">
        <f>Uno!#REF!</f>
        <v>#REF!</v>
      </c>
      <c r="H26" s="55" t="e">
        <f>Uno!#REF!</f>
        <v>#REF!</v>
      </c>
      <c r="I26" s="55" t="e">
        <f>Uno!#REF!</f>
        <v>#REF!</v>
      </c>
      <c r="J26" s="55">
        <v>574</v>
      </c>
      <c r="K26" s="56" t="e">
        <f>G26+F26</f>
        <v>#REF!</v>
      </c>
      <c r="L26" s="56" t="e">
        <f>H26+F26</f>
        <v>#REF!</v>
      </c>
      <c r="M26" s="56" t="e">
        <f>I26+F26</f>
        <v>#REF!</v>
      </c>
      <c r="N26" s="68" t="e">
        <f>SUM(K26:M26)</f>
        <v>#REF!</v>
      </c>
      <c r="O26" s="58" t="e">
        <f>SUM(N24:N26)</f>
        <v>#REF!</v>
      </c>
      <c r="P26" s="615">
        <f>IF(A26="e",MAX(K26:M26),0)</f>
        <v>0</v>
      </c>
      <c r="Q26" s="52">
        <f>IF(A26="c",MAX(K26:M26),0)</f>
        <v>0</v>
      </c>
      <c r="R26" s="53">
        <f>IF(A26="f",MAX(K26:M26),0)</f>
        <v>0</v>
      </c>
      <c r="T26" s="616">
        <f>IF(A26="e",N26,0)</f>
        <v>0</v>
      </c>
      <c r="U26" s="49">
        <f>IF(A26="c",N26,0)</f>
        <v>0</v>
      </c>
      <c r="V26" s="50">
        <f>IF(A26="f",N26,0)</f>
        <v>0</v>
      </c>
    </row>
    <row r="27" spans="1:22" ht="15">
      <c r="A27" s="59"/>
      <c r="B27" s="60"/>
      <c r="C27" s="60"/>
      <c r="D27" s="772" t="s">
        <v>27</v>
      </c>
      <c r="E27" s="772"/>
      <c r="F27" s="33">
        <v>7</v>
      </c>
      <c r="G27" s="72"/>
      <c r="H27" s="61"/>
      <c r="I27" s="61"/>
      <c r="J27" s="61"/>
      <c r="K27" s="63"/>
      <c r="L27" s="63"/>
      <c r="M27" s="63"/>
      <c r="N27" s="64"/>
      <c r="O27" s="36"/>
      <c r="P27" s="615"/>
      <c r="Q27" s="66"/>
      <c r="R27" s="53"/>
      <c r="T27" s="616"/>
      <c r="U27" s="49"/>
      <c r="V27" s="50"/>
    </row>
    <row r="28" spans="1:22" ht="15">
      <c r="A28" s="41" t="str">
        <f>Uno!D78</f>
        <v>B</v>
      </c>
      <c r="B28" s="42" t="str">
        <f>Uno!C76</f>
        <v>3-BdB 3 (F.Figoni)</v>
      </c>
      <c r="C28" s="42" t="str">
        <f>Uno!C78</f>
        <v>Scarpignato Lorenzo</v>
      </c>
      <c r="D28" s="42"/>
      <c r="E28" s="42"/>
      <c r="F28" s="42">
        <f>Uno!E78</f>
        <v>5</v>
      </c>
      <c r="G28" s="42" t="e">
        <f>Uno!#REF!</f>
        <v>#REF!</v>
      </c>
      <c r="H28" s="43" t="e">
        <f>Uno!#REF!</f>
        <v>#REF!</v>
      </c>
      <c r="I28" s="43" t="e">
        <f>Uno!#REF!</f>
        <v>#REF!</v>
      </c>
      <c r="J28" s="43" t="e">
        <f>SUM(G28:I28)</f>
        <v>#REF!</v>
      </c>
      <c r="K28" s="44" t="e">
        <f>G28+F28</f>
        <v>#REF!</v>
      </c>
      <c r="L28" s="44" t="e">
        <f>H28+F28</f>
        <v>#REF!</v>
      </c>
      <c r="M28" s="44" t="e">
        <f>I28+F28</f>
        <v>#REF!</v>
      </c>
      <c r="N28" s="67" t="e">
        <f>SUM(K28:M28)</f>
        <v>#REF!</v>
      </c>
      <c r="O28" s="46"/>
      <c r="P28" s="615">
        <f>IF(A28="e",MAX(K28:M28),0)</f>
        <v>0</v>
      </c>
      <c r="Q28" s="52">
        <f>IF(A28="c",MAX(K28:M28),0)</f>
        <v>0</v>
      </c>
      <c r="R28" s="53">
        <f>IF(A28="f",MAX(K28:M28),0)</f>
        <v>0</v>
      </c>
      <c r="T28" s="616">
        <f>IF(A28="e",N28,0)</f>
        <v>0</v>
      </c>
      <c r="U28" s="49">
        <f>IF(A28="c",N28,0)</f>
        <v>0</v>
      </c>
      <c r="V28" s="50">
        <f>IF(A28="f",N28,0)</f>
        <v>0</v>
      </c>
    </row>
    <row r="29" spans="1:22" ht="15">
      <c r="A29" s="41" t="str">
        <f>Uno!D79</f>
        <v>E</v>
      </c>
      <c r="B29" s="42" t="str">
        <f>Uno!C76</f>
        <v>3-BdB 3 (F.Figoni)</v>
      </c>
      <c r="C29" s="42" t="str">
        <f>Uno!C79</f>
        <v>Barontini Alvaro</v>
      </c>
      <c r="D29" s="42"/>
      <c r="E29" s="42"/>
      <c r="F29" s="42">
        <f>Uno!E79</f>
        <v>20</v>
      </c>
      <c r="G29" s="42" t="e">
        <f>Uno!#REF!</f>
        <v>#REF!</v>
      </c>
      <c r="H29" s="43" t="e">
        <f>Uno!#REF!</f>
        <v>#REF!</v>
      </c>
      <c r="I29" s="43" t="e">
        <f>Uno!#REF!</f>
        <v>#REF!</v>
      </c>
      <c r="J29" s="43" t="e">
        <f>SUM(G29:I29)</f>
        <v>#REF!</v>
      </c>
      <c r="K29" s="44" t="e">
        <f>G29+F29</f>
        <v>#REF!</v>
      </c>
      <c r="L29" s="44" t="e">
        <f>H29+F29</f>
        <v>#REF!</v>
      </c>
      <c r="M29" s="44" t="e">
        <f>I29+F29</f>
        <v>#REF!</v>
      </c>
      <c r="N29" s="67" t="e">
        <f>SUM(K29:M29)</f>
        <v>#REF!</v>
      </c>
      <c r="O29" s="46"/>
      <c r="P29" s="615" t="e">
        <f>IF(A29="e",MAX(K29:M29),0)</f>
        <v>#REF!</v>
      </c>
      <c r="Q29" s="52">
        <f>IF(A29="c",MAX(K29:M29),0)</f>
        <v>0</v>
      </c>
      <c r="R29" s="53">
        <f>IF(A29="f",MAX(K29:M29),0)</f>
        <v>0</v>
      </c>
      <c r="T29" s="616" t="e">
        <f>IF(A29="e",N29,0)</f>
        <v>#REF!</v>
      </c>
      <c r="U29" s="49">
        <f>IF(A29="c",N29,0)</f>
        <v>0</v>
      </c>
      <c r="V29" s="50">
        <f>IF(A29="f",N29,0)</f>
        <v>0</v>
      </c>
    </row>
    <row r="30" spans="1:22" ht="15">
      <c r="A30" s="41" t="str">
        <f>Uno!D80</f>
        <v>C</v>
      </c>
      <c r="B30" s="54" t="str">
        <f>Uno!C76</f>
        <v>3-BdB 3 (F.Figoni)</v>
      </c>
      <c r="C30" s="54" t="str">
        <f>Uno!C80</f>
        <v>Barontini Alessandro</v>
      </c>
      <c r="D30" s="54"/>
      <c r="E30" s="54"/>
      <c r="F30" s="54">
        <f>Uno!E80</f>
        <v>10</v>
      </c>
      <c r="G30" s="54" t="e">
        <f>Uno!#REF!</f>
        <v>#REF!</v>
      </c>
      <c r="H30" s="55" t="e">
        <f>Uno!#REF!</f>
        <v>#REF!</v>
      </c>
      <c r="I30" s="55" t="e">
        <f>Uno!#REF!</f>
        <v>#REF!</v>
      </c>
      <c r="J30" s="55" t="e">
        <f>SUM(G30:I30)</f>
        <v>#REF!</v>
      </c>
      <c r="K30" s="56" t="e">
        <f>G30+F30</f>
        <v>#REF!</v>
      </c>
      <c r="L30" s="56" t="e">
        <f>H30+F30</f>
        <v>#REF!</v>
      </c>
      <c r="M30" s="56" t="e">
        <f>I30+F30</f>
        <v>#REF!</v>
      </c>
      <c r="N30" s="68" t="e">
        <f>SUM(K30:M30)</f>
        <v>#REF!</v>
      </c>
      <c r="O30" s="58" t="e">
        <f>SUM(N28:N30)</f>
        <v>#REF!</v>
      </c>
      <c r="P30" s="615">
        <f>IF(A30="e",MAX(K30:M30),0)</f>
        <v>0</v>
      </c>
      <c r="Q30" s="52" t="e">
        <f>IF(A30="c",MAX(K30:M30),0)</f>
        <v>#REF!</v>
      </c>
      <c r="R30" s="53">
        <f>IF(A30="f",MAX(K30:M30),0)</f>
        <v>0</v>
      </c>
      <c r="T30" s="616">
        <f>IF(A30="e",N30,0)</f>
        <v>0</v>
      </c>
      <c r="U30" s="49" t="e">
        <f>IF(A30="c",N30,0)</f>
        <v>#REF!</v>
      </c>
      <c r="V30" s="50">
        <f>IF(A30="f",N30,0)</f>
        <v>0</v>
      </c>
    </row>
    <row r="31" spans="1:22" ht="15">
      <c r="A31" s="59"/>
      <c r="B31" s="60"/>
      <c r="C31" s="60"/>
      <c r="D31" s="772" t="s">
        <v>27</v>
      </c>
      <c r="E31" s="772"/>
      <c r="F31" s="33">
        <v>8</v>
      </c>
      <c r="G31" s="61"/>
      <c r="H31" s="61"/>
      <c r="I31" s="61"/>
      <c r="J31" s="61"/>
      <c r="K31" s="62"/>
      <c r="L31" s="63"/>
      <c r="M31" s="62"/>
      <c r="N31" s="64"/>
      <c r="O31" s="36"/>
      <c r="P31" s="615"/>
      <c r="Q31" s="66"/>
      <c r="R31" s="53"/>
      <c r="T31" s="616"/>
      <c r="U31" s="49"/>
      <c r="V31" s="50"/>
    </row>
    <row r="32" spans="1:22" ht="15">
      <c r="A32" s="41" t="str">
        <f>Uno!J78</f>
        <v>C</v>
      </c>
      <c r="B32" s="42" t="str">
        <f>Uno!I76</f>
        <v>8-RBA- Knights   (E.SingSon)</v>
      </c>
      <c r="C32" s="42" t="str">
        <f>Uno!I78</f>
        <v>Dancel Clarito</v>
      </c>
      <c r="D32" s="42">
        <v>41648</v>
      </c>
      <c r="E32" s="42"/>
      <c r="F32" s="42">
        <f>Uno!K78</f>
        <v>10</v>
      </c>
      <c r="G32" s="42" t="e">
        <f>Uno!#REF!</f>
        <v>#REF!</v>
      </c>
      <c r="H32" s="43" t="e">
        <f>Uno!#REF!</f>
        <v>#REF!</v>
      </c>
      <c r="I32" s="43" t="e">
        <f>Uno!#REF!</f>
        <v>#REF!</v>
      </c>
      <c r="J32" s="43" t="e">
        <f>SUM(G32:I32)</f>
        <v>#REF!</v>
      </c>
      <c r="K32" s="44" t="e">
        <f>G32+F32</f>
        <v>#REF!</v>
      </c>
      <c r="L32" s="44" t="e">
        <f>H32+F32</f>
        <v>#REF!</v>
      </c>
      <c r="M32" s="44" t="e">
        <f>I32+F32</f>
        <v>#REF!</v>
      </c>
      <c r="N32" s="67" t="e">
        <f>SUM(K32:M32)</f>
        <v>#REF!</v>
      </c>
      <c r="O32" s="46"/>
      <c r="P32" s="615">
        <f>IF(A32="e",MAX(K32:M32),0)</f>
        <v>0</v>
      </c>
      <c r="Q32" s="52" t="e">
        <f>IF(A32="c",MAX(K32:M32),0)</f>
        <v>#REF!</v>
      </c>
      <c r="R32" s="53">
        <f>IF(A32="f",MAX(K32:M32),0)</f>
        <v>0</v>
      </c>
      <c r="T32" s="616">
        <f>IF(A32="e",N32,0)</f>
        <v>0</v>
      </c>
      <c r="U32" s="49" t="e">
        <f>IF(A32="c",N32,0)</f>
        <v>#REF!</v>
      </c>
      <c r="V32" s="50">
        <f>IF(A32="f",N32,0)</f>
        <v>0</v>
      </c>
    </row>
    <row r="33" spans="1:22" ht="15">
      <c r="A33" s="41" t="str">
        <f>Uno!J79</f>
        <v>E</v>
      </c>
      <c r="B33" s="42" t="str">
        <f>Uno!I76</f>
        <v>8-RBA- Knights   (E.SingSon)</v>
      </c>
      <c r="C33" s="42" t="str">
        <f>Uno!I79</f>
        <v>Singson Edison Villa</v>
      </c>
      <c r="D33" s="42">
        <v>41648</v>
      </c>
      <c r="E33" s="42"/>
      <c r="F33" s="42">
        <f>Uno!K79</f>
        <v>20</v>
      </c>
      <c r="G33" s="42" t="e">
        <f>Uno!#REF!</f>
        <v>#REF!</v>
      </c>
      <c r="H33" s="43" t="e">
        <f>Uno!#REF!</f>
        <v>#REF!</v>
      </c>
      <c r="I33" s="43" t="e">
        <f>Uno!#REF!</f>
        <v>#REF!</v>
      </c>
      <c r="J33" s="51">
        <v>551</v>
      </c>
      <c r="K33" s="44" t="e">
        <f>G33+F33</f>
        <v>#REF!</v>
      </c>
      <c r="L33" s="44" t="e">
        <f>H33+F33</f>
        <v>#REF!</v>
      </c>
      <c r="M33" s="44" t="e">
        <f>I33+F33</f>
        <v>#REF!</v>
      </c>
      <c r="N33" s="67" t="e">
        <f>SUM(K33:M33)</f>
        <v>#REF!</v>
      </c>
      <c r="O33" s="46"/>
      <c r="P33" s="615" t="e">
        <f>IF(A33="e",MAX(K33:M33),0)</f>
        <v>#REF!</v>
      </c>
      <c r="Q33" s="52">
        <f>IF(A33="c",MAX(K33:M33),0)</f>
        <v>0</v>
      </c>
      <c r="R33" s="53">
        <f>IF(A33="f",MAX(K33:M33),0)</f>
        <v>0</v>
      </c>
      <c r="T33" s="616" t="e">
        <f>IF(A33="e",N33,0)</f>
        <v>#REF!</v>
      </c>
      <c r="U33" s="49">
        <f>IF(A33="c",N33,0)</f>
        <v>0</v>
      </c>
      <c r="V33" s="50">
        <f>IF(A33="f",N33,0)</f>
        <v>0</v>
      </c>
    </row>
    <row r="34" spans="1:22" ht="15">
      <c r="A34" s="41" t="str">
        <f>Uno!J80</f>
        <v>D</v>
      </c>
      <c r="B34" s="54" t="str">
        <f>Uno!I76</f>
        <v>8-RBA- Knights   (E.SingSon)</v>
      </c>
      <c r="C34" s="54" t="str">
        <f>Uno!I80</f>
        <v>Ramirez Daniel</v>
      </c>
      <c r="D34" s="54">
        <v>41648</v>
      </c>
      <c r="E34" s="54"/>
      <c r="F34" s="54">
        <f>Uno!K80</f>
        <v>15</v>
      </c>
      <c r="G34" s="54" t="e">
        <f>Uno!#REF!</f>
        <v>#REF!</v>
      </c>
      <c r="H34" s="55" t="e">
        <f>Uno!#REF!</f>
        <v>#REF!</v>
      </c>
      <c r="I34" s="55" t="e">
        <f>Uno!#REF!</f>
        <v>#REF!</v>
      </c>
      <c r="J34" s="55">
        <v>574</v>
      </c>
      <c r="K34" s="56" t="e">
        <f>G34+F34</f>
        <v>#REF!</v>
      </c>
      <c r="L34" s="56" t="e">
        <f>H34+F34</f>
        <v>#REF!</v>
      </c>
      <c r="M34" s="56" t="e">
        <f>I34+F34</f>
        <v>#REF!</v>
      </c>
      <c r="N34" s="68" t="e">
        <f>SUM(K34:M34)</f>
        <v>#REF!</v>
      </c>
      <c r="O34" s="58" t="e">
        <f>SUM(N32:N34)</f>
        <v>#REF!</v>
      </c>
      <c r="P34" s="615">
        <f>IF(A34="e",MAX(K34:M34),0)</f>
        <v>0</v>
      </c>
      <c r="Q34" s="52">
        <f>IF(A34="c",MAX(K34:M34),0)</f>
        <v>0</v>
      </c>
      <c r="R34" s="53">
        <f>IF(A34="f",MAX(K34:M34),0)</f>
        <v>0</v>
      </c>
      <c r="T34" s="616">
        <f>IF(A34="e",N34,0)</f>
        <v>0</v>
      </c>
      <c r="U34" s="49">
        <f>IF(A34="c",N34,0)</f>
        <v>0</v>
      </c>
      <c r="V34" s="50">
        <f>IF(A34="f",N34,0)</f>
        <v>0</v>
      </c>
    </row>
    <row r="35" spans="1:22" ht="15">
      <c r="A35" s="59"/>
      <c r="B35" s="60"/>
      <c r="C35" s="60"/>
      <c r="D35" s="772" t="s">
        <v>27</v>
      </c>
      <c r="E35" s="772"/>
      <c r="F35" s="33">
        <v>9</v>
      </c>
      <c r="G35" s="61"/>
      <c r="H35" s="61"/>
      <c r="I35" s="61"/>
      <c r="J35" s="70"/>
      <c r="K35" s="62"/>
      <c r="L35" s="63"/>
      <c r="M35" s="62"/>
      <c r="N35" s="64"/>
      <c r="O35" s="36"/>
      <c r="P35" s="615"/>
      <c r="Q35" s="66"/>
      <c r="R35" s="53"/>
      <c r="T35" s="616"/>
      <c r="U35" s="49"/>
      <c r="V35" s="50"/>
    </row>
    <row r="36" spans="1:22" ht="15">
      <c r="A36" s="41" t="str">
        <f>Uno!J41</f>
        <v>C</v>
      </c>
      <c r="B36" s="42" t="str">
        <f>Uno!I39</f>
        <v>4-Pink Panter (P.Derme)</v>
      </c>
      <c r="C36" s="42" t="str">
        <f>Uno!I41</f>
        <v>Derme Paolo</v>
      </c>
      <c r="D36" s="42"/>
      <c r="E36" s="42"/>
      <c r="F36" s="42">
        <f>Uno!K41</f>
        <v>10</v>
      </c>
      <c r="G36" s="42" t="e">
        <f>Uno!#REF!</f>
        <v>#REF!</v>
      </c>
      <c r="H36" s="43" t="e">
        <f>Uno!#REF!</f>
        <v>#REF!</v>
      </c>
      <c r="I36" s="43" t="e">
        <f>Uno!#REF!</f>
        <v>#REF!</v>
      </c>
      <c r="J36" s="43" t="e">
        <f>SUM(G36:I36)</f>
        <v>#REF!</v>
      </c>
      <c r="K36" s="44" t="e">
        <f>G36+F36</f>
        <v>#REF!</v>
      </c>
      <c r="L36" s="44" t="e">
        <f>H36+F36</f>
        <v>#REF!</v>
      </c>
      <c r="M36" s="44" t="e">
        <f>I36+F36</f>
        <v>#REF!</v>
      </c>
      <c r="N36" s="67" t="e">
        <f>SUM(K36:M36)</f>
        <v>#REF!</v>
      </c>
      <c r="O36" s="46"/>
      <c r="P36" s="615">
        <f>IF(A36="e",MAX(K36:M36),0)</f>
        <v>0</v>
      </c>
      <c r="Q36" s="52" t="e">
        <f>IF(A36="c",MAX(K36:M36),0)</f>
        <v>#REF!</v>
      </c>
      <c r="R36" s="53">
        <f>IF(A36="f",MAX(K36:M36),0)</f>
        <v>0</v>
      </c>
      <c r="T36" s="616">
        <f>IF(A36="e",N36,0)</f>
        <v>0</v>
      </c>
      <c r="U36" s="49" t="e">
        <f>IF(A36="c",N36,0)</f>
        <v>#REF!</v>
      </c>
      <c r="V36" s="50">
        <f>IF(A36="f",N36,0)</f>
        <v>0</v>
      </c>
    </row>
    <row r="37" spans="1:22" ht="15">
      <c r="A37" s="41" t="str">
        <f>Uno!J42</f>
        <v>D</v>
      </c>
      <c r="B37" s="42" t="str">
        <f>Uno!I39</f>
        <v>4-Pink Panter (P.Derme)</v>
      </c>
      <c r="C37" s="42" t="str">
        <f>Uno!I42</f>
        <v>Costa Paolo</v>
      </c>
      <c r="D37" s="42"/>
      <c r="E37" s="42"/>
      <c r="F37" s="42">
        <f>Uno!K42</f>
        <v>15</v>
      </c>
      <c r="G37" s="42" t="e">
        <f>Uno!#REF!</f>
        <v>#REF!</v>
      </c>
      <c r="H37" s="43" t="e">
        <f>Uno!#REF!</f>
        <v>#REF!</v>
      </c>
      <c r="I37" s="43" t="e">
        <f>Uno!#REF!</f>
        <v>#REF!</v>
      </c>
      <c r="J37" s="43" t="e">
        <f>SUM(G37:I37)</f>
        <v>#REF!</v>
      </c>
      <c r="K37" s="44" t="e">
        <f>G37+F37</f>
        <v>#REF!</v>
      </c>
      <c r="L37" s="44" t="e">
        <f>H37+F37</f>
        <v>#REF!</v>
      </c>
      <c r="M37" s="44" t="e">
        <f>I37+F37</f>
        <v>#REF!</v>
      </c>
      <c r="N37" s="67" t="e">
        <f>SUM(K37:M37)</f>
        <v>#REF!</v>
      </c>
      <c r="O37" s="46"/>
      <c r="P37" s="615">
        <f>IF(A37="e",MAX(K37:M37),0)</f>
        <v>0</v>
      </c>
      <c r="Q37" s="52">
        <f>IF(A37="c",MAX(K37:M37),0)</f>
        <v>0</v>
      </c>
      <c r="R37" s="53">
        <f>IF(A37="f",MAX(K37:M37),0)</f>
        <v>0</v>
      </c>
      <c r="T37" s="616">
        <f>IF(A37="e",N37,0)</f>
        <v>0</v>
      </c>
      <c r="U37" s="49">
        <f>IF(A37="c",N37,0)</f>
        <v>0</v>
      </c>
      <c r="V37" s="50">
        <f>IF(A37="f",N37,0)</f>
        <v>0</v>
      </c>
    </row>
    <row r="38" spans="1:22" ht="15">
      <c r="A38" s="41" t="str">
        <f>Uno!J43</f>
        <v>FE</v>
      </c>
      <c r="B38" s="54" t="str">
        <f>Uno!I39</f>
        <v>4-Pink Panter (P.Derme)</v>
      </c>
      <c r="C38" s="54" t="str">
        <f>Uno!I43</f>
        <v>Farulla Laura</v>
      </c>
      <c r="D38" s="54"/>
      <c r="E38" s="54"/>
      <c r="F38" s="54">
        <f>Uno!K43</f>
        <v>30</v>
      </c>
      <c r="G38" s="54" t="e">
        <f>Uno!#REF!</f>
        <v>#REF!</v>
      </c>
      <c r="H38" s="55" t="e">
        <f>Uno!#REF!</f>
        <v>#REF!</v>
      </c>
      <c r="I38" s="55" t="e">
        <f>Uno!#REF!</f>
        <v>#REF!</v>
      </c>
      <c r="J38" s="55" t="e">
        <f>SUM(G38:I38)</f>
        <v>#REF!</v>
      </c>
      <c r="K38" s="56" t="e">
        <f>G38+F38</f>
        <v>#REF!</v>
      </c>
      <c r="L38" s="56" t="e">
        <f>H38+F38</f>
        <v>#REF!</v>
      </c>
      <c r="M38" s="56" t="e">
        <f>I38+F38</f>
        <v>#REF!</v>
      </c>
      <c r="N38" s="68" t="e">
        <f>SUM(K38:M38)</f>
        <v>#REF!</v>
      </c>
      <c r="O38" s="58" t="e">
        <f>SUM(N36:N38)</f>
        <v>#REF!</v>
      </c>
      <c r="P38" s="615">
        <f>IF(A38="e",MAX(K38:M38),0)</f>
        <v>0</v>
      </c>
      <c r="Q38" s="52">
        <f>IF(A38="c",MAX(K38:M38),0)</f>
        <v>0</v>
      </c>
      <c r="R38" s="53">
        <f>IF(A38="f",MAX(K38:M38),0)</f>
        <v>0</v>
      </c>
      <c r="T38" s="616">
        <f>IF(A38="e",N38,0)</f>
        <v>0</v>
      </c>
      <c r="U38" s="49">
        <f>IF(A38="c",N38,0)</f>
        <v>0</v>
      </c>
      <c r="V38" s="50">
        <f>IF(A38="f",N38,0)</f>
        <v>0</v>
      </c>
    </row>
    <row r="39" spans="1:22" ht="15">
      <c r="A39" s="59"/>
      <c r="B39" s="60"/>
      <c r="C39" s="60"/>
      <c r="D39" s="772" t="s">
        <v>27</v>
      </c>
      <c r="E39" s="772"/>
      <c r="F39" s="33">
        <v>10</v>
      </c>
      <c r="G39" s="61"/>
      <c r="H39" s="61"/>
      <c r="I39" s="61"/>
      <c r="J39" s="61"/>
      <c r="K39" s="62"/>
      <c r="L39" s="63"/>
      <c r="M39" s="62"/>
      <c r="N39" s="64"/>
      <c r="O39" s="36"/>
      <c r="P39" s="615"/>
      <c r="Q39" s="66"/>
      <c r="R39" s="53"/>
      <c r="T39" s="616"/>
      <c r="U39" s="49"/>
      <c r="V39" s="50"/>
    </row>
    <row r="40" spans="1:22" ht="15">
      <c r="A40" s="41" t="str">
        <f>Uno!D22</f>
        <v>C</v>
      </c>
      <c r="B40" s="42" t="str">
        <f>Uno!C20</f>
        <v>5-Caimans (G.Guarino)</v>
      </c>
      <c r="C40" s="42" t="str">
        <f>Uno!C22</f>
        <v>Leggeri Evaristo</v>
      </c>
      <c r="D40" s="42">
        <v>41648</v>
      </c>
      <c r="E40" s="42"/>
      <c r="F40" s="42">
        <f>Uno!E22</f>
        <v>10</v>
      </c>
      <c r="G40" s="42" t="e">
        <f>Uno!#REF!</f>
        <v>#REF!</v>
      </c>
      <c r="H40" s="43" t="e">
        <f>Uno!#REF!</f>
        <v>#REF!</v>
      </c>
      <c r="I40" s="43" t="e">
        <f>Uno!#REF!</f>
        <v>#REF!</v>
      </c>
      <c r="J40" s="43" t="e">
        <f>SUM(G40:I40)</f>
        <v>#REF!</v>
      </c>
      <c r="K40" s="44" t="e">
        <f>G40+F40</f>
        <v>#REF!</v>
      </c>
      <c r="L40" s="44" t="e">
        <f>H40+F40</f>
        <v>#REF!</v>
      </c>
      <c r="M40" s="44" t="e">
        <f>I40+F40</f>
        <v>#REF!</v>
      </c>
      <c r="N40" s="67" t="e">
        <f>SUM(K40:M40)</f>
        <v>#REF!</v>
      </c>
      <c r="O40" s="46"/>
      <c r="P40" s="615">
        <f>IF(A40="e",MAX(K40:M40),0)</f>
        <v>0</v>
      </c>
      <c r="Q40" s="52" t="e">
        <f>IF(A40="c",MAX(K40:M40),0)</f>
        <v>#REF!</v>
      </c>
      <c r="R40" s="53">
        <f>IF(A40="f",MAX(K40:M40),0)</f>
        <v>0</v>
      </c>
      <c r="T40" s="616">
        <f>IF(A40="e",N40,0)</f>
        <v>0</v>
      </c>
      <c r="U40" s="49" t="e">
        <f>IF(A40="c",N40,0)</f>
        <v>#REF!</v>
      </c>
      <c r="V40" s="50">
        <f>IF(A40="f",N40,0)</f>
        <v>0</v>
      </c>
    </row>
    <row r="41" spans="1:22" ht="15">
      <c r="A41" s="41" t="str">
        <f>Uno!D23</f>
        <v>E</v>
      </c>
      <c r="B41" s="42" t="str">
        <f>Uno!C20</f>
        <v>5-Caimans (G.Guarino)</v>
      </c>
      <c r="C41" s="42" t="str">
        <f>Uno!C23</f>
        <v>Di clementi Paolo</v>
      </c>
      <c r="D41" s="42">
        <v>41648</v>
      </c>
      <c r="E41" s="42"/>
      <c r="F41" s="42">
        <f>Uno!E23</f>
        <v>20</v>
      </c>
      <c r="G41" s="42" t="e">
        <f>Uno!#REF!</f>
        <v>#REF!</v>
      </c>
      <c r="H41" s="43" t="e">
        <f>Uno!#REF!</f>
        <v>#REF!</v>
      </c>
      <c r="I41" s="43" t="e">
        <f>Uno!#REF!</f>
        <v>#REF!</v>
      </c>
      <c r="J41" s="51">
        <v>551</v>
      </c>
      <c r="K41" s="44" t="e">
        <f>G41+F41</f>
        <v>#REF!</v>
      </c>
      <c r="L41" s="44" t="e">
        <f>H41+F41</f>
        <v>#REF!</v>
      </c>
      <c r="M41" s="44" t="e">
        <f>I41+F41</f>
        <v>#REF!</v>
      </c>
      <c r="N41" s="67" t="e">
        <f>SUM(K41:M41)</f>
        <v>#REF!</v>
      </c>
      <c r="O41" s="46"/>
      <c r="P41" s="615" t="e">
        <f>IF(A41="e",MAX(K41:M41),0)</f>
        <v>#REF!</v>
      </c>
      <c r="Q41" s="52">
        <f>IF(A41="c",MAX(K41:M41),0)</f>
        <v>0</v>
      </c>
      <c r="R41" s="53">
        <f>IF(A41="f",MAX(K41:M41),0)</f>
        <v>0</v>
      </c>
      <c r="T41" s="616" t="e">
        <f>IF(A41="e",N41,0)</f>
        <v>#REF!</v>
      </c>
      <c r="U41" s="49">
        <f>IF(A41="c",N41,0)</f>
        <v>0</v>
      </c>
      <c r="V41" s="50">
        <f>IF(A41="f",N41,0)</f>
        <v>0</v>
      </c>
    </row>
    <row r="42" spans="1:22" ht="15">
      <c r="A42" s="41" t="str">
        <f>Uno!D24</f>
        <v>C</v>
      </c>
      <c r="B42" s="54" t="str">
        <f>Uno!C20</f>
        <v>5-Caimans (G.Guarino)</v>
      </c>
      <c r="C42" s="54" t="str">
        <f>Uno!C24</f>
        <v>Badolati Ernesto</v>
      </c>
      <c r="D42" s="54">
        <v>41648</v>
      </c>
      <c r="E42" s="54"/>
      <c r="F42" s="54">
        <f>Uno!E24</f>
        <v>10</v>
      </c>
      <c r="G42" s="54" t="e">
        <f>Uno!#REF!</f>
        <v>#REF!</v>
      </c>
      <c r="H42" s="55" t="e">
        <f>Uno!#REF!</f>
        <v>#REF!</v>
      </c>
      <c r="I42" s="55" t="e">
        <f>Uno!#REF!</f>
        <v>#REF!</v>
      </c>
      <c r="J42" s="55">
        <v>574</v>
      </c>
      <c r="K42" s="56" t="e">
        <f>G42+F42</f>
        <v>#REF!</v>
      </c>
      <c r="L42" s="56" t="e">
        <f>H42+F42</f>
        <v>#REF!</v>
      </c>
      <c r="M42" s="56" t="e">
        <f>I42+F42</f>
        <v>#REF!</v>
      </c>
      <c r="N42" s="68" t="e">
        <f>SUM(K42:M42)</f>
        <v>#REF!</v>
      </c>
      <c r="O42" s="58" t="e">
        <f>SUM(N40:N42)</f>
        <v>#REF!</v>
      </c>
      <c r="P42" s="615">
        <f>IF(A42="e",MAX(K42:M42),0)</f>
        <v>0</v>
      </c>
      <c r="Q42" s="52" t="e">
        <f>IF(A42="c",MAX(K42:M42),0)</f>
        <v>#REF!</v>
      </c>
      <c r="R42" s="53">
        <f>IF(A42="f",MAX(K42:M42),0)</f>
        <v>0</v>
      </c>
      <c r="T42" s="616">
        <f>IF(A42="e",N42,0)</f>
        <v>0</v>
      </c>
      <c r="U42" s="49" t="e">
        <f>IF(A42="c",N42,0)</f>
        <v>#REF!</v>
      </c>
      <c r="V42" s="50">
        <f>IF(A42="f",N42,0)</f>
        <v>0</v>
      </c>
    </row>
    <row r="43" spans="1:22" ht="15">
      <c r="A43" s="59"/>
      <c r="B43" s="60"/>
      <c r="C43" s="60"/>
      <c r="D43" s="772" t="s">
        <v>27</v>
      </c>
      <c r="E43" s="772"/>
      <c r="F43" s="33">
        <v>11</v>
      </c>
      <c r="G43" s="61"/>
      <c r="H43" s="61"/>
      <c r="I43" s="61"/>
      <c r="J43" s="70"/>
      <c r="K43" s="62"/>
      <c r="L43" s="63"/>
      <c r="M43" s="62"/>
      <c r="N43" s="64"/>
      <c r="O43" s="36"/>
      <c r="P43" s="615"/>
      <c r="Q43" s="66"/>
      <c r="R43" s="53"/>
      <c r="T43" s="616"/>
      <c r="U43" s="49"/>
      <c r="V43" s="50"/>
    </row>
    <row r="44" spans="1:22" ht="15">
      <c r="A44" s="41" t="str">
        <f>Uno!J13</f>
        <v>E</v>
      </c>
      <c r="B44" s="42" t="str">
        <f>Uno!I11</f>
        <v>23-Virtual-Mente (D. De Angelis)</v>
      </c>
      <c r="C44" s="42" t="str">
        <f>Uno!I13</f>
        <v>De Angelis Dario</v>
      </c>
      <c r="D44" s="42"/>
      <c r="E44" s="42"/>
      <c r="F44" s="42">
        <f>Uno!K13</f>
        <v>20</v>
      </c>
      <c r="G44" s="42" t="e">
        <f>Uno!#REF!</f>
        <v>#REF!</v>
      </c>
      <c r="H44" s="43" t="e">
        <f>Uno!#REF!</f>
        <v>#REF!</v>
      </c>
      <c r="I44" s="43" t="e">
        <f>Uno!#REF!</f>
        <v>#REF!</v>
      </c>
      <c r="J44" s="43" t="e">
        <f>SUM(G44:I44)</f>
        <v>#REF!</v>
      </c>
      <c r="K44" s="44" t="e">
        <f>G44+F44</f>
        <v>#REF!</v>
      </c>
      <c r="L44" s="44" t="e">
        <f>H44+F44</f>
        <v>#REF!</v>
      </c>
      <c r="M44" s="44" t="e">
        <f>I44+F44</f>
        <v>#REF!</v>
      </c>
      <c r="N44" s="67" t="e">
        <f>SUM(K44:M44)</f>
        <v>#REF!</v>
      </c>
      <c r="O44" s="46"/>
      <c r="P44" s="615" t="e">
        <f>IF(A44="e",MAX(K44:M44),0)</f>
        <v>#REF!</v>
      </c>
      <c r="Q44" s="52">
        <f>IF(A44="c",MAX(K44:M44),0)</f>
        <v>0</v>
      </c>
      <c r="R44" s="53">
        <f>IF(A44="f",MAX(K44:M44),0)</f>
        <v>0</v>
      </c>
      <c r="T44" s="616" t="e">
        <f>IF(A44="e",N44,0)</f>
        <v>#REF!</v>
      </c>
      <c r="U44" s="49">
        <f>IF(A44="c",N44,0)</f>
        <v>0</v>
      </c>
      <c r="V44" s="50">
        <f>IF(A44="f",N44,0)</f>
        <v>0</v>
      </c>
    </row>
    <row r="45" spans="1:22" ht="15">
      <c r="A45" s="41" t="str">
        <f>Uno!J14</f>
        <v>D</v>
      </c>
      <c r="B45" s="42" t="str">
        <f>Uno!I11</f>
        <v>23-Virtual-Mente (D. De Angelis)</v>
      </c>
      <c r="C45" s="42" t="str">
        <f>Uno!I14</f>
        <v>Bartoloni Max</v>
      </c>
      <c r="D45" s="42"/>
      <c r="E45" s="42"/>
      <c r="F45" s="42">
        <f>Uno!K14</f>
        <v>15</v>
      </c>
      <c r="G45" s="42" t="e">
        <f>Uno!#REF!</f>
        <v>#REF!</v>
      </c>
      <c r="H45" s="43" t="e">
        <f>Uno!#REF!</f>
        <v>#REF!</v>
      </c>
      <c r="I45" s="43" t="e">
        <f>Uno!#REF!</f>
        <v>#REF!</v>
      </c>
      <c r="J45" s="43" t="e">
        <f>SUM(G45:I45)</f>
        <v>#REF!</v>
      </c>
      <c r="K45" s="44" t="e">
        <f>G45+F45</f>
        <v>#REF!</v>
      </c>
      <c r="L45" s="44" t="e">
        <f>H45+F45</f>
        <v>#REF!</v>
      </c>
      <c r="M45" s="44" t="e">
        <f>I45+F45</f>
        <v>#REF!</v>
      </c>
      <c r="N45" s="67" t="e">
        <f>SUM(K45:M45)</f>
        <v>#REF!</v>
      </c>
      <c r="O45" s="46"/>
      <c r="P45" s="615">
        <f>IF(A45="e",MAX(K45:M45),0)</f>
        <v>0</v>
      </c>
      <c r="Q45" s="52">
        <f>IF(A45="c",MAX(K45:M45),0)</f>
        <v>0</v>
      </c>
      <c r="R45" s="53">
        <f>IF(A45="f",MAX(K45:M45),0)</f>
        <v>0</v>
      </c>
      <c r="T45" s="616">
        <f>IF(A45="e",N45,0)</f>
        <v>0</v>
      </c>
      <c r="U45" s="49">
        <f>IF(A45="c",N45,0)</f>
        <v>0</v>
      </c>
      <c r="V45" s="50">
        <f>IF(A45="f",N45,0)</f>
        <v>0</v>
      </c>
    </row>
    <row r="46" spans="1:22" ht="15">
      <c r="A46" s="41" t="str">
        <f>Uno!J15</f>
        <v>E</v>
      </c>
      <c r="B46" s="54" t="str">
        <f>Uno!I11</f>
        <v>23-Virtual-Mente (D. De Angelis)</v>
      </c>
      <c r="C46" s="54" t="str">
        <f>Uno!I15</f>
        <v>Indino Gianni</v>
      </c>
      <c r="D46" s="54"/>
      <c r="E46" s="54"/>
      <c r="F46" s="54">
        <f>Uno!K15</f>
        <v>20</v>
      </c>
      <c r="G46" s="54" t="e">
        <f>Uno!#REF!</f>
        <v>#REF!</v>
      </c>
      <c r="H46" s="55" t="e">
        <f>Uno!#REF!</f>
        <v>#REF!</v>
      </c>
      <c r="I46" s="55" t="e">
        <f>Uno!#REF!</f>
        <v>#REF!</v>
      </c>
      <c r="J46" s="55" t="e">
        <f>SUM(G46:I46)</f>
        <v>#REF!</v>
      </c>
      <c r="K46" s="56" t="e">
        <f>G46+F46</f>
        <v>#REF!</v>
      </c>
      <c r="L46" s="56" t="e">
        <f>H46+F46</f>
        <v>#REF!</v>
      </c>
      <c r="M46" s="56" t="e">
        <f>I46+F46</f>
        <v>#REF!</v>
      </c>
      <c r="N46" s="68" t="e">
        <f>SUM(K46:M46)</f>
        <v>#REF!</v>
      </c>
      <c r="O46" s="58" t="e">
        <f>SUM(N44:N46)</f>
        <v>#REF!</v>
      </c>
      <c r="P46" s="615" t="e">
        <f>IF(A46="e",MAX(K46:M46),0)</f>
        <v>#REF!</v>
      </c>
      <c r="Q46" s="52">
        <f>IF(A46="c",MAX(K46:M46),0)</f>
        <v>0</v>
      </c>
      <c r="R46" s="53">
        <f>IF(A46="f",MAX(K46:M46),0)</f>
        <v>0</v>
      </c>
      <c r="T46" s="616" t="e">
        <f>IF(A46="e",N46,0)</f>
        <v>#REF!</v>
      </c>
      <c r="U46" s="49">
        <f>IF(A46="c",N46,0)</f>
        <v>0</v>
      </c>
      <c r="V46" s="50">
        <f>IF(A46="f",N46,0)</f>
        <v>0</v>
      </c>
    </row>
    <row r="47" spans="1:22" s="74" customFormat="1" ht="15.75" customHeight="1">
      <c r="A47" s="59"/>
      <c r="B47" s="73"/>
      <c r="C47" s="73"/>
      <c r="D47" s="772" t="s">
        <v>27</v>
      </c>
      <c r="E47" s="772"/>
      <c r="F47" s="33">
        <v>12</v>
      </c>
      <c r="G47" s="73"/>
      <c r="H47" s="73"/>
      <c r="I47" s="73"/>
      <c r="J47" s="73"/>
      <c r="K47" s="73"/>
      <c r="L47" s="73"/>
      <c r="M47" s="73"/>
      <c r="N47" s="73"/>
      <c r="O47" s="36"/>
      <c r="P47" s="615"/>
      <c r="Q47" s="66"/>
      <c r="R47" s="53"/>
      <c r="T47" s="616"/>
      <c r="U47" s="49"/>
      <c r="V47" s="50"/>
    </row>
    <row r="48" spans="1:22" ht="15">
      <c r="A48" s="41" t="str">
        <f>Uno!D41</f>
        <v>FD</v>
      </c>
      <c r="B48" s="42" t="str">
        <f>Uno!C39</f>
        <v>14-Die Hard (P.Tipaldi)</v>
      </c>
      <c r="C48" s="42" t="str">
        <f>Uno!C41</f>
        <v>Tipaldi Piera</v>
      </c>
      <c r="D48" s="42">
        <v>41648</v>
      </c>
      <c r="E48" s="42"/>
      <c r="F48" s="42">
        <f>Uno!E41</f>
        <v>25</v>
      </c>
      <c r="G48" s="42" t="e">
        <f>Uno!#REF!</f>
        <v>#REF!</v>
      </c>
      <c r="H48" s="43" t="e">
        <f>Uno!#REF!</f>
        <v>#REF!</v>
      </c>
      <c r="I48" s="43" t="e">
        <f>Uno!#REF!</f>
        <v>#REF!</v>
      </c>
      <c r="J48" s="43" t="e">
        <f>SUM(G48:I48)</f>
        <v>#REF!</v>
      </c>
      <c r="K48" s="44" t="e">
        <f>G48+F48</f>
        <v>#REF!</v>
      </c>
      <c r="L48" s="44" t="e">
        <f>H48+F48</f>
        <v>#REF!</v>
      </c>
      <c r="M48" s="44" t="e">
        <f>I48+F48</f>
        <v>#REF!</v>
      </c>
      <c r="N48" s="67" t="e">
        <f>SUM(K48:M48)</f>
        <v>#REF!</v>
      </c>
      <c r="O48" s="46"/>
      <c r="P48" s="615">
        <f>IF(A48="e",MAX(K48:M48),0)</f>
        <v>0</v>
      </c>
      <c r="Q48" s="52">
        <f>IF(A48="c",MAX(K48:M48),0)</f>
        <v>0</v>
      </c>
      <c r="R48" s="53">
        <f>IF(A48="f",MAX(K48:M48),0)</f>
        <v>0</v>
      </c>
      <c r="T48" s="616">
        <f>IF(A48="e",N48,0)</f>
        <v>0</v>
      </c>
      <c r="U48" s="49">
        <f>IF(A48="c",N48,0)</f>
        <v>0</v>
      </c>
      <c r="V48" s="50">
        <f>IF(A48="f",N48,0)</f>
        <v>0</v>
      </c>
    </row>
    <row r="49" spans="1:22" ht="15">
      <c r="A49" s="41" t="str">
        <f>Uno!D42</f>
        <v>FE</v>
      </c>
      <c r="B49" s="42" t="str">
        <f>Uno!C39</f>
        <v>14-Die Hard (P.Tipaldi)</v>
      </c>
      <c r="C49" s="42" t="str">
        <f>Uno!C42</f>
        <v>Leone Paola</v>
      </c>
      <c r="D49" s="42">
        <v>41648</v>
      </c>
      <c r="E49" s="42"/>
      <c r="F49" s="42">
        <f>Uno!E42</f>
        <v>30</v>
      </c>
      <c r="G49" s="42" t="e">
        <f>Uno!#REF!</f>
        <v>#REF!</v>
      </c>
      <c r="H49" s="43" t="e">
        <f>Uno!#REF!</f>
        <v>#REF!</v>
      </c>
      <c r="I49" s="43" t="e">
        <f>Uno!#REF!</f>
        <v>#REF!</v>
      </c>
      <c r="J49" s="43" t="e">
        <f>SUM(G49:I49)</f>
        <v>#REF!</v>
      </c>
      <c r="K49" s="44" t="e">
        <f>G49+F49</f>
        <v>#REF!</v>
      </c>
      <c r="L49" s="44" t="e">
        <f>H49+F49</f>
        <v>#REF!</v>
      </c>
      <c r="M49" s="44" t="e">
        <f>I49+F49</f>
        <v>#REF!</v>
      </c>
      <c r="N49" s="67" t="e">
        <f>SUM(K49:M49)</f>
        <v>#REF!</v>
      </c>
      <c r="O49" s="46"/>
      <c r="P49" s="615">
        <f>IF(A49="e",MAX(K49:M49),0)</f>
        <v>0</v>
      </c>
      <c r="Q49" s="52">
        <f>IF(A49="c",MAX(K49:M49),0)</f>
        <v>0</v>
      </c>
      <c r="R49" s="53">
        <f>IF(A49="f",MAX(K49:M49),0)</f>
        <v>0</v>
      </c>
      <c r="T49" s="616">
        <f>IF(A49="e",N49,0)</f>
        <v>0</v>
      </c>
      <c r="U49" s="49">
        <f>IF(A49="c",N49,0)</f>
        <v>0</v>
      </c>
      <c r="V49" s="50">
        <f>IF(A49="f",N49,0)</f>
        <v>0</v>
      </c>
    </row>
    <row r="50" spans="1:22" ht="15.75" thickBot="1">
      <c r="A50" s="41" t="b">
        <f>Uno!D43</f>
        <v>0</v>
      </c>
      <c r="B50" s="54" t="str">
        <f>Uno!C39</f>
        <v>14-Die Hard (P.Tipaldi)</v>
      </c>
      <c r="C50" s="54">
        <f>Uno!C43</f>
        <v>0</v>
      </c>
      <c r="D50" s="54">
        <v>41648</v>
      </c>
      <c r="E50" s="54"/>
      <c r="F50" s="54" t="b">
        <f>Uno!E43</f>
        <v>0</v>
      </c>
      <c r="G50" s="54" t="e">
        <f>Uno!#REF!</f>
        <v>#REF!</v>
      </c>
      <c r="H50" s="55" t="e">
        <f>Uno!#REF!</f>
        <v>#REF!</v>
      </c>
      <c r="I50" s="55" t="e">
        <f>Uno!#REF!</f>
        <v>#REF!</v>
      </c>
      <c r="J50" s="55" t="e">
        <f>SUM(G50:I50)</f>
        <v>#REF!</v>
      </c>
      <c r="K50" s="56" t="e">
        <f>G50+F50</f>
        <v>#REF!</v>
      </c>
      <c r="L50" s="56" t="e">
        <f>H50+F50</f>
        <v>#REF!</v>
      </c>
      <c r="M50" s="56" t="e">
        <f>I50+F50</f>
        <v>#REF!</v>
      </c>
      <c r="N50" s="68" t="e">
        <f>SUM(K50:M50)</f>
        <v>#REF!</v>
      </c>
      <c r="O50" s="58" t="e">
        <f>SUM(N48:N50)</f>
        <v>#REF!</v>
      </c>
      <c r="P50" s="615">
        <f>IF(A50="e",MAX(K50:M50),0)</f>
        <v>0</v>
      </c>
      <c r="Q50" s="52">
        <f>IF(A50="c",MAX(K50:M50),0)</f>
        <v>0</v>
      </c>
      <c r="R50" s="53">
        <f>IF(A50="f",MAX(K50:M50),0)</f>
        <v>0</v>
      </c>
      <c r="T50" s="616">
        <f>IF(A50="e",N50,0)</f>
        <v>0</v>
      </c>
      <c r="U50" s="49">
        <f>IF(A50="c",N50,0)</f>
        <v>0</v>
      </c>
      <c r="V50" s="50">
        <f>IF(A50="f",N50,0)</f>
        <v>0</v>
      </c>
    </row>
    <row r="51" spans="1:22" ht="15">
      <c r="A51" s="10"/>
      <c r="B51" s="16"/>
      <c r="C51" s="16"/>
      <c r="D51" s="16"/>
      <c r="E51" s="16"/>
      <c r="F51" s="16"/>
      <c r="G51" s="16"/>
      <c r="H51" s="18"/>
      <c r="I51" s="18"/>
      <c r="J51" s="18"/>
      <c r="K51" s="2"/>
      <c r="L51" s="2"/>
      <c r="M51" s="2"/>
      <c r="N51" s="75"/>
      <c r="O51" s="24"/>
      <c r="P51" s="615"/>
      <c r="Q51" s="52"/>
      <c r="R51" s="53"/>
      <c r="T51" s="616"/>
      <c r="U51" s="49"/>
      <c r="V51" s="50"/>
    </row>
    <row r="52" spans="1:22" ht="15" thickBot="1">
      <c r="A52" s="10"/>
      <c r="B52" s="774" t="s">
        <v>31</v>
      </c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P52" s="76" t="s">
        <v>28</v>
      </c>
      <c r="Q52" s="76" t="s">
        <v>29</v>
      </c>
      <c r="R52" s="77" t="s">
        <v>30</v>
      </c>
      <c r="T52" s="617" t="s">
        <v>28</v>
      </c>
      <c r="U52" s="23" t="s">
        <v>29</v>
      </c>
      <c r="V52" s="23" t="s">
        <v>30</v>
      </c>
    </row>
    <row r="53" spans="1:22" ht="15.75" thickBot="1">
      <c r="A53" s="10"/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P53" s="623" t="e">
        <f>MAX(P4:P51)</f>
        <v>#REF!</v>
      </c>
      <c r="Q53" s="290" t="e">
        <f>MAX(Q4:Q51)</f>
        <v>#REF!</v>
      </c>
      <c r="R53" s="291">
        <f>MAX(R4:R51)</f>
        <v>0</v>
      </c>
      <c r="S53" s="80"/>
      <c r="T53" s="618" t="e">
        <f>MAX(T4:T51)</f>
        <v>#REF!</v>
      </c>
      <c r="U53" s="292" t="e">
        <f>MAX(U4:U51)</f>
        <v>#REF!</v>
      </c>
      <c r="V53" s="291">
        <f>MAX(V4:V51)</f>
        <v>0</v>
      </c>
    </row>
    <row r="54" spans="1:22" ht="20.25">
      <c r="A54" s="20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10" t="s">
        <v>440</v>
      </c>
      <c r="P54" s="210" t="e">
        <f>LARGE(P3:P50,1)</f>
        <v>#REF!</v>
      </c>
      <c r="Q54" s="210" t="e">
        <f>LARGE(Q3:Q50,1)</f>
        <v>#REF!</v>
      </c>
      <c r="R54" s="210">
        <f>LARGE(R3:R50,1)</f>
        <v>0</v>
      </c>
      <c r="S54" s="210"/>
      <c r="T54" s="619" t="e">
        <f>LARGE(T3:T50,1)</f>
        <v>#REF!</v>
      </c>
      <c r="U54" s="210" t="e">
        <f>LARGE(U3:U50,1)</f>
        <v>#REF!</v>
      </c>
      <c r="V54" s="294">
        <f>LARGE(V3:V50,1)</f>
        <v>0</v>
      </c>
    </row>
    <row r="55" spans="1:22" ht="14.25">
      <c r="A55" s="257"/>
      <c r="B55" s="174"/>
      <c r="C55" s="174"/>
      <c r="D55" s="777"/>
      <c r="E55" s="777"/>
      <c r="F55" s="288"/>
      <c r="G55" s="175"/>
      <c r="H55" s="175"/>
      <c r="I55" s="175"/>
      <c r="J55" s="51"/>
      <c r="K55" s="289"/>
      <c r="L55" s="176"/>
      <c r="M55" s="289"/>
      <c r="N55" s="177"/>
      <c r="O55" s="105" t="s">
        <v>441</v>
      </c>
      <c r="P55" s="105" t="e">
        <f>LARGE(P3:P50,2)</f>
        <v>#REF!</v>
      </c>
      <c r="Q55" s="105" t="e">
        <f>LARGE(Q3:Q50,2)</f>
        <v>#REF!</v>
      </c>
      <c r="R55" s="105">
        <f>LARGE(R3:R50,2)</f>
        <v>0</v>
      </c>
      <c r="S55" s="105"/>
      <c r="T55" s="620" t="e">
        <f>LARGE(T3:T50,2)</f>
        <v>#REF!</v>
      </c>
      <c r="U55" s="105" t="e">
        <f>LARGE(U3:U50,2)</f>
        <v>#REF!</v>
      </c>
      <c r="V55" s="295">
        <f>LARGE(V3:V50,2)</f>
        <v>0</v>
      </c>
    </row>
    <row r="56" spans="1:22" ht="14.25">
      <c r="A56" s="211"/>
      <c r="B56" s="174"/>
      <c r="C56" s="174"/>
      <c r="D56" s="174"/>
      <c r="E56" s="174"/>
      <c r="F56" s="174"/>
      <c r="G56" s="174"/>
      <c r="H56" s="175"/>
      <c r="I56" s="175"/>
      <c r="J56" s="175"/>
      <c r="K56" s="176"/>
      <c r="L56" s="176"/>
      <c r="M56" s="176"/>
      <c r="N56" s="177"/>
      <c r="O56" s="105" t="s">
        <v>442</v>
      </c>
      <c r="P56" s="105" t="e">
        <f>LARGE(P3:P50,3)</f>
        <v>#REF!</v>
      </c>
      <c r="Q56" s="105" t="e">
        <f>LARGE(Q3:Q50,3)</f>
        <v>#REF!</v>
      </c>
      <c r="R56" s="105">
        <f>LARGE(R3:R50,3)</f>
        <v>0</v>
      </c>
      <c r="S56" s="105"/>
      <c r="T56" s="620" t="e">
        <f>LARGE(T3:T50,3)</f>
        <v>#REF!</v>
      </c>
      <c r="U56" s="105" t="e">
        <f>LARGE(U3:U50,3)</f>
        <v>#REF!</v>
      </c>
      <c r="V56" s="295">
        <f>LARGE(V3:V50,3)</f>
        <v>0</v>
      </c>
    </row>
    <row r="57" spans="1:22" ht="15" thickBot="1">
      <c r="A57" s="212"/>
      <c r="B57" s="296"/>
      <c r="C57" s="296"/>
      <c r="D57" s="296"/>
      <c r="E57" s="296"/>
      <c r="F57" s="296"/>
      <c r="G57" s="296"/>
      <c r="H57" s="297"/>
      <c r="I57" s="297"/>
      <c r="J57" s="297"/>
      <c r="K57" s="298"/>
      <c r="L57" s="298"/>
      <c r="M57" s="298"/>
      <c r="N57" s="299"/>
      <c r="O57" s="218" t="s">
        <v>443</v>
      </c>
      <c r="P57" s="218" t="e">
        <f>LARGE(P3:P50,4)</f>
        <v>#REF!</v>
      </c>
      <c r="Q57" s="218" t="e">
        <f>LARGE(Q3:Q50,4)</f>
        <v>#REF!</v>
      </c>
      <c r="R57" s="218">
        <f>LARGE(R3:R50,4)</f>
        <v>0</v>
      </c>
      <c r="S57" s="218"/>
      <c r="T57" s="621" t="e">
        <f>LARGE(T3:T50,4)</f>
        <v>#REF!</v>
      </c>
      <c r="U57" s="218" t="e">
        <f>LARGE(U3:U50,4)</f>
        <v>#REF!</v>
      </c>
      <c r="V57" s="300">
        <f>LARGE(V3:V50,4)</f>
        <v>0</v>
      </c>
    </row>
    <row r="58" spans="1:22" ht="15" thickBot="1">
      <c r="A58" s="59"/>
      <c r="B58" s="167"/>
      <c r="C58" s="167"/>
      <c r="D58" s="775"/>
      <c r="E58" s="775"/>
      <c r="F58" s="168"/>
      <c r="G58" s="169"/>
      <c r="H58" s="169"/>
      <c r="I58" s="169"/>
      <c r="J58" s="169"/>
      <c r="K58" s="170"/>
      <c r="L58" s="171"/>
      <c r="M58" s="170"/>
      <c r="N58" s="172"/>
      <c r="O58" s="173"/>
      <c r="P58" s="37" t="s">
        <v>28</v>
      </c>
      <c r="Q58" s="38" t="s">
        <v>29</v>
      </c>
      <c r="R58" s="39" t="s">
        <v>30</v>
      </c>
      <c r="T58" s="622" t="s">
        <v>28</v>
      </c>
      <c r="U58" s="40" t="s">
        <v>29</v>
      </c>
      <c r="V58" s="40" t="s">
        <v>30</v>
      </c>
    </row>
    <row r="59" spans="1:22" ht="15" thickBot="1">
      <c r="A59" s="10"/>
      <c r="B59" s="16"/>
      <c r="C59" s="16"/>
      <c r="D59" s="776" t="s">
        <v>27</v>
      </c>
      <c r="E59" s="776"/>
      <c r="F59" s="33">
        <v>13</v>
      </c>
      <c r="G59" s="18"/>
      <c r="H59" s="18"/>
      <c r="I59" s="18"/>
      <c r="J59" s="81"/>
      <c r="K59" s="82"/>
      <c r="L59" s="2"/>
      <c r="M59" s="82"/>
      <c r="N59" s="75"/>
      <c r="P59" s="624"/>
      <c r="Q59" s="66"/>
      <c r="R59" s="53"/>
      <c r="T59" s="616"/>
      <c r="U59" s="49"/>
      <c r="V59" s="50"/>
    </row>
    <row r="60" spans="1:22" ht="14.25">
      <c r="A60" s="41" t="str">
        <f>Uno!J22</f>
        <v>C</v>
      </c>
      <c r="B60" s="16" t="str">
        <f>Uno!I20</f>
        <v>16-THE BOWLEVARDS  (M.Urzia)</v>
      </c>
      <c r="C60" s="16" t="str">
        <f>Uno!I22</f>
        <v>Urzia Massimo</v>
      </c>
      <c r="D60" s="16"/>
      <c r="E60" s="16"/>
      <c r="F60" s="16">
        <f>Uno!K22</f>
        <v>10</v>
      </c>
      <c r="G60" s="16" t="e">
        <f>Uno!#REF!</f>
        <v>#REF!</v>
      </c>
      <c r="H60" s="18" t="e">
        <f>Uno!#REF!</f>
        <v>#REF!</v>
      </c>
      <c r="I60" s="18" t="e">
        <f>Uno!#REF!</f>
        <v>#REF!</v>
      </c>
      <c r="J60" s="18" t="e">
        <f>SUM(G60:I60)</f>
        <v>#REF!</v>
      </c>
      <c r="K60" s="2" t="e">
        <f>G60+F60</f>
        <v>#REF!</v>
      </c>
      <c r="L60" s="2" t="e">
        <f>H60+F60</f>
        <v>#REF!</v>
      </c>
      <c r="M60" s="2" t="e">
        <f>I60+F60</f>
        <v>#REF!</v>
      </c>
      <c r="N60" s="75" t="e">
        <f>SUM(K60:M60)</f>
        <v>#REF!</v>
      </c>
      <c r="P60" s="624">
        <f>IF(A60="e",MAX(K60:M60),0)</f>
        <v>0</v>
      </c>
      <c r="Q60" s="52" t="e">
        <f>IF(A60="c",MAX(K60:M60),0)</f>
        <v>#REF!</v>
      </c>
      <c r="R60" s="53">
        <f>IF(A60="f",MAX(K60:M60),0)</f>
        <v>0</v>
      </c>
      <c r="T60" s="616">
        <f>IF(A60="e",N60,0)</f>
        <v>0</v>
      </c>
      <c r="U60" s="49" t="e">
        <f>IF(A60="c",N60,0)</f>
        <v>#REF!</v>
      </c>
      <c r="V60" s="50">
        <f>IF(A60="f",N60,0)</f>
        <v>0</v>
      </c>
    </row>
    <row r="61" spans="1:22" ht="14.25">
      <c r="A61" s="41" t="str">
        <f>Uno!J23</f>
        <v>B</v>
      </c>
      <c r="B61" s="16" t="str">
        <f>Uno!I20</f>
        <v>16-THE BOWLEVARDS  (M.Urzia)</v>
      </c>
      <c r="C61" s="16" t="str">
        <f>Uno!I23</f>
        <v>Pantano Roberto</v>
      </c>
      <c r="D61" s="16"/>
      <c r="E61" s="16"/>
      <c r="F61" s="16">
        <f>Uno!K23</f>
        <v>5</v>
      </c>
      <c r="G61" s="16" t="e">
        <f>Uno!#REF!</f>
        <v>#REF!</v>
      </c>
      <c r="H61" s="18" t="e">
        <f>Uno!#REF!</f>
        <v>#REF!</v>
      </c>
      <c r="I61" s="18" t="e">
        <f>Uno!#REF!</f>
        <v>#REF!</v>
      </c>
      <c r="J61" s="18" t="e">
        <f>SUM(G61:I61)</f>
        <v>#REF!</v>
      </c>
      <c r="K61" s="2" t="e">
        <f>G61+F61</f>
        <v>#REF!</v>
      </c>
      <c r="L61" s="2" t="e">
        <f>H61+F61</f>
        <v>#REF!</v>
      </c>
      <c r="M61" s="2" t="e">
        <f>I61+F61</f>
        <v>#REF!</v>
      </c>
      <c r="N61" s="75" t="e">
        <f>SUM(K61:M61)</f>
        <v>#REF!</v>
      </c>
      <c r="P61" s="624">
        <f>IF(A61="e",MAX(K61:M61),0)</f>
        <v>0</v>
      </c>
      <c r="Q61" s="52">
        <f>IF(A61="c",MAX(K61:M61),0)</f>
        <v>0</v>
      </c>
      <c r="R61" s="53">
        <f>IF(A61="f",MAX(K61:M61),0)</f>
        <v>0</v>
      </c>
      <c r="T61" s="616">
        <f>IF(A61="e",N61,0)</f>
        <v>0</v>
      </c>
      <c r="U61" s="49">
        <f>IF(A61="c",N61,0)</f>
        <v>0</v>
      </c>
      <c r="V61" s="50">
        <f>IF(A61="f",N61,0)</f>
        <v>0</v>
      </c>
    </row>
    <row r="62" spans="1:22" ht="14.25">
      <c r="A62" s="41" t="str">
        <f>Uno!J24</f>
        <v>B</v>
      </c>
      <c r="B62" s="16" t="str">
        <f>Uno!I20</f>
        <v>16-THE BOWLEVARDS  (M.Urzia)</v>
      </c>
      <c r="C62" s="16" t="str">
        <f>Uno!I24</f>
        <v>Cecchinelli Giacomo</v>
      </c>
      <c r="D62" s="16"/>
      <c r="E62" s="16"/>
      <c r="F62" s="16">
        <f>Uno!K24</f>
        <v>5</v>
      </c>
      <c r="G62" s="16" t="e">
        <f>Uno!#REF!</f>
        <v>#REF!</v>
      </c>
      <c r="H62" s="18" t="e">
        <f>Uno!#REF!</f>
        <v>#REF!</v>
      </c>
      <c r="I62" s="18" t="e">
        <f>Uno!#REF!</f>
        <v>#REF!</v>
      </c>
      <c r="J62" s="18" t="e">
        <f>SUM(G62:I62)</f>
        <v>#REF!</v>
      </c>
      <c r="K62" s="2" t="e">
        <f>G62+F62</f>
        <v>#REF!</v>
      </c>
      <c r="L62" s="2" t="e">
        <f>H62+F62</f>
        <v>#REF!</v>
      </c>
      <c r="M62" s="2" t="e">
        <f>I62+F62</f>
        <v>#REF!</v>
      </c>
      <c r="N62" s="75" t="e">
        <f>SUM(K62:M62)</f>
        <v>#REF!</v>
      </c>
      <c r="O62" s="24" t="e">
        <f>SUM(N60:N62)</f>
        <v>#REF!</v>
      </c>
      <c r="P62" s="624">
        <f>IF(A62="e",MAX(K62:M62),0)</f>
        <v>0</v>
      </c>
      <c r="Q62" s="52">
        <f>IF(A62="c",MAX(K62:M62),0)</f>
        <v>0</v>
      </c>
      <c r="R62" s="53">
        <f>IF(A62="f",MAX(K62:M62),0)</f>
        <v>0</v>
      </c>
      <c r="T62" s="616">
        <f>IF(A62="e",N62,0)</f>
        <v>0</v>
      </c>
      <c r="U62" s="49">
        <f>IF(A62="c",N62,0)</f>
        <v>0</v>
      </c>
      <c r="V62" s="50">
        <f>IF(A62="f",N62,0)</f>
        <v>0</v>
      </c>
    </row>
    <row r="63" spans="1:22" ht="14.25">
      <c r="A63" s="59"/>
      <c r="B63" s="16"/>
      <c r="C63" s="16"/>
      <c r="D63" s="773" t="s">
        <v>27</v>
      </c>
      <c r="E63" s="773"/>
      <c r="F63" s="83">
        <v>14</v>
      </c>
      <c r="G63" s="18"/>
      <c r="H63" s="18"/>
      <c r="I63" s="18"/>
      <c r="J63" s="18"/>
      <c r="K63" s="82"/>
      <c r="L63" s="2"/>
      <c r="M63" s="82"/>
      <c r="N63" s="75"/>
      <c r="P63" s="624"/>
      <c r="Q63" s="66"/>
      <c r="R63" s="53"/>
      <c r="T63" s="616"/>
      <c r="U63" s="49"/>
      <c r="V63" s="50"/>
    </row>
    <row r="64" spans="1:22" ht="14.25">
      <c r="A64" s="41" t="str">
        <f>Uno!J31</f>
        <v>B</v>
      </c>
      <c r="B64" s="16" t="str">
        <f>Uno!I29</f>
        <v>6-I Ladroni  (G.Pezzali)</v>
      </c>
      <c r="C64" s="16" t="str">
        <f>Uno!I31</f>
        <v>Pezzali Gianluca</v>
      </c>
      <c r="D64" s="16">
        <v>41648</v>
      </c>
      <c r="E64" s="16"/>
      <c r="F64" s="16">
        <f>Uno!K31</f>
        <v>5</v>
      </c>
      <c r="G64" s="16" t="e">
        <f>Uno!#REF!</f>
        <v>#REF!</v>
      </c>
      <c r="H64" s="18" t="e">
        <f>Uno!#REF!</f>
        <v>#REF!</v>
      </c>
      <c r="I64" s="18" t="e">
        <f>Uno!#REF!</f>
        <v>#REF!</v>
      </c>
      <c r="J64" s="18" t="e">
        <f>SUM(G64:I64)</f>
        <v>#REF!</v>
      </c>
      <c r="K64" s="2" t="e">
        <f>G64+F64</f>
        <v>#REF!</v>
      </c>
      <c r="L64" s="2" t="e">
        <f>H64+F64</f>
        <v>#REF!</v>
      </c>
      <c r="M64" s="2" t="e">
        <f>I64+F64</f>
        <v>#REF!</v>
      </c>
      <c r="N64" s="75" t="e">
        <f>SUM(K64:M64)</f>
        <v>#REF!</v>
      </c>
      <c r="P64" s="624">
        <f>IF(A64="e",MAX(K64:M64),0)</f>
        <v>0</v>
      </c>
      <c r="Q64" s="52">
        <f>IF(A64="c",MAX(K64:M64),0)</f>
        <v>0</v>
      </c>
      <c r="R64" s="53">
        <f>IF(A64="f",MAX(K64:M64),0)</f>
        <v>0</v>
      </c>
      <c r="T64" s="616">
        <f>IF(A64="e",N64,0)</f>
        <v>0</v>
      </c>
      <c r="U64" s="49">
        <f>IF(A64="c",N64,0)</f>
        <v>0</v>
      </c>
      <c r="V64" s="50">
        <f>IF(A64="f",N64,0)</f>
        <v>0</v>
      </c>
    </row>
    <row r="65" spans="1:22" ht="14.25">
      <c r="A65" s="41" t="str">
        <f>Uno!J32</f>
        <v>C</v>
      </c>
      <c r="B65" s="16" t="str">
        <f>Uno!I29</f>
        <v>6-I Ladroni  (G.Pezzali)</v>
      </c>
      <c r="C65" s="16" t="str">
        <f>Uno!I32</f>
        <v>Fiumara Stefano</v>
      </c>
      <c r="D65" s="16">
        <v>41649</v>
      </c>
      <c r="E65" s="16"/>
      <c r="F65" s="16">
        <f>Uno!K32</f>
        <v>10</v>
      </c>
      <c r="G65" s="16" t="e">
        <f>Uno!#REF!</f>
        <v>#REF!</v>
      </c>
      <c r="H65" s="18" t="e">
        <f>Uno!#REF!</f>
        <v>#REF!</v>
      </c>
      <c r="I65" s="18" t="e">
        <f>Uno!#REF!</f>
        <v>#REF!</v>
      </c>
      <c r="J65" s="18" t="e">
        <f>SUM(G65:I65)</f>
        <v>#REF!</v>
      </c>
      <c r="K65" s="2" t="e">
        <f>G65+F65</f>
        <v>#REF!</v>
      </c>
      <c r="L65" s="2" t="e">
        <f>H65+F65</f>
        <v>#REF!</v>
      </c>
      <c r="M65" s="2" t="e">
        <f>I65+F65</f>
        <v>#REF!</v>
      </c>
      <c r="N65" s="75" t="e">
        <f>SUM(K65:M65)</f>
        <v>#REF!</v>
      </c>
      <c r="P65" s="624">
        <f>IF(A65="e",MAX(K65:M65),0)</f>
        <v>0</v>
      </c>
      <c r="Q65" s="52" t="e">
        <f>IF(A65="c",MAX(K65:M65),0)</f>
        <v>#REF!</v>
      </c>
      <c r="R65" s="53">
        <f>IF(A65="f",MAX(K65:M65),0)</f>
        <v>0</v>
      </c>
      <c r="T65" s="616">
        <f>IF(A65="e",N65,0)</f>
        <v>0</v>
      </c>
      <c r="U65" s="49" t="e">
        <f>IF(A65="c",N65,0)</f>
        <v>#REF!</v>
      </c>
      <c r="V65" s="50">
        <f>IF(A65="f",N65,0)</f>
        <v>0</v>
      </c>
    </row>
    <row r="66" spans="1:22" ht="14.25">
      <c r="A66" s="41" t="str">
        <f>Uno!J33</f>
        <v>E</v>
      </c>
      <c r="B66" s="16" t="str">
        <f>Uno!I29</f>
        <v>6-I Ladroni  (G.Pezzali)</v>
      </c>
      <c r="C66" s="16" t="str">
        <f>Uno!I33</f>
        <v>Falasca Alessio</v>
      </c>
      <c r="D66" s="16">
        <v>41650</v>
      </c>
      <c r="E66" s="16"/>
      <c r="F66" s="16">
        <f>Uno!K33</f>
        <v>20</v>
      </c>
      <c r="G66" s="16" t="e">
        <f>Uno!#REF!</f>
        <v>#REF!</v>
      </c>
      <c r="H66" s="18" t="e">
        <f>Uno!#REF!</f>
        <v>#REF!</v>
      </c>
      <c r="I66" s="18" t="e">
        <f>Uno!#REF!</f>
        <v>#REF!</v>
      </c>
      <c r="J66" s="18" t="e">
        <f>SUM(G66:I66)</f>
        <v>#REF!</v>
      </c>
      <c r="K66" s="2" t="e">
        <f>G66+F66</f>
        <v>#REF!</v>
      </c>
      <c r="L66" s="2" t="e">
        <f>H66+F66</f>
        <v>#REF!</v>
      </c>
      <c r="M66" s="2" t="e">
        <f>I66+F66</f>
        <v>#REF!</v>
      </c>
      <c r="N66" s="75" t="e">
        <f>SUM(K66:M66)</f>
        <v>#REF!</v>
      </c>
      <c r="O66" s="24" t="e">
        <f>SUM(N64:N66)</f>
        <v>#REF!</v>
      </c>
      <c r="P66" s="624" t="e">
        <f>IF(A66="e",MAX(K66:M66),0)</f>
        <v>#REF!</v>
      </c>
      <c r="Q66" s="52">
        <f>IF(A66="c",MAX(K66:M66),0)</f>
        <v>0</v>
      </c>
      <c r="R66" s="53">
        <f>IF(A66="f",MAX(K66:M66),0)</f>
        <v>0</v>
      </c>
      <c r="T66" s="616" t="e">
        <f>IF(A66="e",N66,0)</f>
        <v>#REF!</v>
      </c>
      <c r="U66" s="49">
        <f>IF(A66="c",N66,0)</f>
        <v>0</v>
      </c>
      <c r="V66" s="50">
        <f>IF(A66="f",N66,0)</f>
        <v>0</v>
      </c>
    </row>
    <row r="67" spans="1:22" ht="14.25">
      <c r="A67" s="10"/>
      <c r="B67" s="16"/>
      <c r="C67" s="16"/>
      <c r="D67" s="16"/>
      <c r="E67" s="16"/>
      <c r="F67" s="18"/>
      <c r="G67" s="18"/>
      <c r="H67" s="18"/>
      <c r="I67" s="18"/>
      <c r="J67" s="18"/>
      <c r="K67" s="82"/>
      <c r="L67" s="2"/>
      <c r="M67" s="82"/>
      <c r="N67" s="75"/>
      <c r="P67" s="624"/>
      <c r="Q67" s="66"/>
      <c r="R67" s="53"/>
      <c r="T67" s="616"/>
      <c r="U67" s="49"/>
      <c r="V67" s="50"/>
    </row>
    <row r="68" spans="1:22" ht="15" thickBot="1">
      <c r="A68" s="10"/>
      <c r="B68" s="16"/>
      <c r="C68" s="16"/>
      <c r="D68" s="773" t="s">
        <v>27</v>
      </c>
      <c r="E68" s="773"/>
      <c r="F68" s="83">
        <v>15</v>
      </c>
      <c r="G68" s="18"/>
      <c r="H68" s="18"/>
      <c r="I68" s="18"/>
      <c r="J68" s="81"/>
      <c r="K68" s="82"/>
      <c r="L68" s="2"/>
      <c r="M68" s="82"/>
      <c r="N68" s="75"/>
      <c r="P68" s="624"/>
      <c r="Q68" s="52"/>
      <c r="R68" s="53"/>
      <c r="T68" s="616"/>
      <c r="U68" s="49"/>
      <c r="V68" s="50"/>
    </row>
    <row r="69" spans="1:22" ht="14.25">
      <c r="A69" s="41" t="str">
        <f>Uno!J98</f>
        <v>FB</v>
      </c>
      <c r="B69" s="16" t="str">
        <f>Uno!I95</f>
        <v>Misto </v>
      </c>
      <c r="C69" s="16" t="str">
        <f>Uno!I98</f>
        <v>Natoza Elena</v>
      </c>
      <c r="D69" s="16"/>
      <c r="E69" s="16"/>
      <c r="F69" s="16">
        <f>Uno!K98</f>
        <v>15</v>
      </c>
      <c r="G69" s="16" t="e">
        <f>Uno!#REF!</f>
        <v>#REF!</v>
      </c>
      <c r="H69" s="18" t="e">
        <f>Uno!#REF!</f>
        <v>#REF!</v>
      </c>
      <c r="I69" s="18" t="e">
        <f>Uno!#REF!</f>
        <v>#REF!</v>
      </c>
      <c r="J69" s="18" t="e">
        <f>SUM(G69:I69)</f>
        <v>#REF!</v>
      </c>
      <c r="K69" s="2" t="e">
        <f>G69+F69</f>
        <v>#REF!</v>
      </c>
      <c r="L69" s="2" t="e">
        <f>H69+F69</f>
        <v>#REF!</v>
      </c>
      <c r="M69" s="2" t="e">
        <f>I69+F69</f>
        <v>#REF!</v>
      </c>
      <c r="N69" s="75" t="e">
        <f>SUM(K69:M69)</f>
        <v>#REF!</v>
      </c>
      <c r="P69" s="624">
        <f aca="true" t="shared" si="0" ref="P69:P87">IF(A69="e",MAX(K69:M69),0)</f>
        <v>0</v>
      </c>
      <c r="Q69" s="52">
        <f aca="true" t="shared" si="1" ref="Q69:Q87">IF(A69="c",MAX(K69:M69),0)</f>
        <v>0</v>
      </c>
      <c r="R69" s="53">
        <f aca="true" t="shared" si="2" ref="R69:R87">IF(A69="f",MAX(K69:M69),0)</f>
        <v>0</v>
      </c>
      <c r="T69" s="616">
        <f aca="true" t="shared" si="3" ref="T69:T87">IF(A69="e",N69,0)</f>
        <v>0</v>
      </c>
      <c r="U69" s="49">
        <f aca="true" t="shared" si="4" ref="U69:U87">IF(A69="c",N69,0)</f>
        <v>0</v>
      </c>
      <c r="V69" s="50">
        <f aca="true" t="shared" si="5" ref="V69:V87">IF(A69="f",N69,0)</f>
        <v>0</v>
      </c>
    </row>
    <row r="70" spans="1:22" ht="14.25">
      <c r="A70" s="41" t="str">
        <f>Uno!J99</f>
        <v>FB</v>
      </c>
      <c r="B70" s="16" t="str">
        <f>Uno!I95</f>
        <v>Misto </v>
      </c>
      <c r="C70" s="16" t="str">
        <f>Uno!I99</f>
        <v>Carta Stefania</v>
      </c>
      <c r="D70" s="16"/>
      <c r="E70" s="16"/>
      <c r="F70" s="16">
        <f>Uno!K99</f>
        <v>15</v>
      </c>
      <c r="G70" s="16" t="e">
        <f>Uno!#REF!</f>
        <v>#REF!</v>
      </c>
      <c r="H70" s="18" t="e">
        <f>Uno!#REF!</f>
        <v>#REF!</v>
      </c>
      <c r="I70" s="18" t="e">
        <f>Uno!#REF!</f>
        <v>#REF!</v>
      </c>
      <c r="J70" s="18" t="e">
        <f>SUM(G70:I70)</f>
        <v>#REF!</v>
      </c>
      <c r="K70" s="2" t="e">
        <f>G70+F70</f>
        <v>#REF!</v>
      </c>
      <c r="L70" s="2" t="e">
        <f>H70+F70</f>
        <v>#REF!</v>
      </c>
      <c r="M70" s="2" t="e">
        <f>I70+F70</f>
        <v>#REF!</v>
      </c>
      <c r="N70" s="75" t="e">
        <f>SUM(K70:M70)</f>
        <v>#REF!</v>
      </c>
      <c r="P70" s="624">
        <f t="shared" si="0"/>
        <v>0</v>
      </c>
      <c r="Q70" s="52">
        <f t="shared" si="1"/>
        <v>0</v>
      </c>
      <c r="R70" s="53">
        <f t="shared" si="2"/>
        <v>0</v>
      </c>
      <c r="T70" s="616">
        <f t="shared" si="3"/>
        <v>0</v>
      </c>
      <c r="U70" s="49">
        <f t="shared" si="4"/>
        <v>0</v>
      </c>
      <c r="V70" s="50">
        <f t="shared" si="5"/>
        <v>0</v>
      </c>
    </row>
    <row r="71" spans="1:22" ht="15" thickBot="1">
      <c r="A71" s="41">
        <f>Uno!J100</f>
        <v>0</v>
      </c>
      <c r="B71" s="16" t="str">
        <f>Uno!I95</f>
        <v>Misto </v>
      </c>
      <c r="C71" s="16" t="str">
        <f>Uno!I100</f>
        <v>18.00</v>
      </c>
      <c r="D71" s="16"/>
      <c r="E71" s="16"/>
      <c r="F71" s="16">
        <f>Uno!K100</f>
        <v>0</v>
      </c>
      <c r="G71" s="16" t="e">
        <f>Uno!#REF!</f>
        <v>#REF!</v>
      </c>
      <c r="H71" s="18" t="e">
        <f>Uno!#REF!</f>
        <v>#REF!</v>
      </c>
      <c r="I71" s="18" t="e">
        <f>Uno!#REF!</f>
        <v>#REF!</v>
      </c>
      <c r="J71" s="18" t="e">
        <f>SUM(G71:I71)</f>
        <v>#REF!</v>
      </c>
      <c r="K71" s="2" t="e">
        <f>G71+F71</f>
        <v>#REF!</v>
      </c>
      <c r="L71" s="2" t="e">
        <f>H71+F71</f>
        <v>#REF!</v>
      </c>
      <c r="M71" s="2" t="e">
        <f>I71+F71</f>
        <v>#REF!</v>
      </c>
      <c r="N71" s="75" t="e">
        <f>SUM(K71:M71)</f>
        <v>#REF!</v>
      </c>
      <c r="O71" s="24" t="e">
        <f>SUM(N69:N71)</f>
        <v>#REF!</v>
      </c>
      <c r="P71" s="624">
        <f t="shared" si="0"/>
        <v>0</v>
      </c>
      <c r="Q71" s="66">
        <f t="shared" si="1"/>
        <v>0</v>
      </c>
      <c r="R71" s="53">
        <f t="shared" si="2"/>
        <v>0</v>
      </c>
      <c r="T71" s="616">
        <f t="shared" si="3"/>
        <v>0</v>
      </c>
      <c r="U71" s="49">
        <f t="shared" si="4"/>
        <v>0</v>
      </c>
      <c r="V71" s="50">
        <f t="shared" si="5"/>
        <v>0</v>
      </c>
    </row>
    <row r="72" spans="1:22" ht="15" thickBot="1">
      <c r="A72" s="59"/>
      <c r="B72" s="16"/>
      <c r="C72" s="16"/>
      <c r="D72" s="773" t="s">
        <v>27</v>
      </c>
      <c r="E72" s="773"/>
      <c r="F72" s="83">
        <v>16</v>
      </c>
      <c r="G72" s="18"/>
      <c r="H72" s="18"/>
      <c r="I72" s="18"/>
      <c r="J72" s="18"/>
      <c r="K72" s="82"/>
      <c r="L72" s="2"/>
      <c r="M72" s="82"/>
      <c r="N72" s="75"/>
      <c r="P72" s="624"/>
      <c r="Q72" s="52"/>
      <c r="R72" s="53"/>
      <c r="T72" s="616"/>
      <c r="U72" s="49"/>
      <c r="V72" s="50"/>
    </row>
    <row r="73" spans="1:22" ht="14.25">
      <c r="A73" s="41" t="str">
        <f>Uno!D70</f>
        <v>B</v>
      </c>
      <c r="B73" s="16" t="e">
        <f>Uno!#REF!</f>
        <v>#REF!</v>
      </c>
      <c r="C73" s="16" t="str">
        <f>Uno!C70</f>
        <v>Parenti Paolo</v>
      </c>
      <c r="D73" s="16">
        <v>41648</v>
      </c>
      <c r="E73" s="16"/>
      <c r="F73" s="16">
        <f>Uno!E70</f>
        <v>5</v>
      </c>
      <c r="G73" s="16" t="e">
        <f>Uno!#REF!</f>
        <v>#REF!</v>
      </c>
      <c r="H73" s="18" t="e">
        <f>Uno!#REF!</f>
        <v>#REF!</v>
      </c>
      <c r="I73" s="18" t="e">
        <f>Uno!#REF!</f>
        <v>#REF!</v>
      </c>
      <c r="J73" s="18" t="e">
        <f>SUM(G73:I73)</f>
        <v>#REF!</v>
      </c>
      <c r="K73" s="2" t="e">
        <f>G73+F73</f>
        <v>#REF!</v>
      </c>
      <c r="L73" s="2" t="e">
        <f>H73+F73</f>
        <v>#REF!</v>
      </c>
      <c r="M73" s="2" t="e">
        <f>I73+F73</f>
        <v>#REF!</v>
      </c>
      <c r="N73" s="75" t="e">
        <f>SUM(K73:M73)</f>
        <v>#REF!</v>
      </c>
      <c r="P73" s="624">
        <f t="shared" si="0"/>
        <v>0</v>
      </c>
      <c r="Q73" s="52">
        <f t="shared" si="1"/>
        <v>0</v>
      </c>
      <c r="R73" s="53">
        <f t="shared" si="2"/>
        <v>0</v>
      </c>
      <c r="T73" s="616">
        <f t="shared" si="3"/>
        <v>0</v>
      </c>
      <c r="U73" s="49">
        <f t="shared" si="4"/>
        <v>0</v>
      </c>
      <c r="V73" s="50">
        <f t="shared" si="5"/>
        <v>0</v>
      </c>
    </row>
    <row r="74" spans="1:22" ht="14.25">
      <c r="A74" s="41" t="str">
        <f>Uno!D71</f>
        <v>C</v>
      </c>
      <c r="B74" s="16" t="e">
        <f>Uno!#REF!</f>
        <v>#REF!</v>
      </c>
      <c r="C74" s="16" t="str">
        <f>Uno!C71</f>
        <v>Marenzoni Emilio</v>
      </c>
      <c r="D74" s="16">
        <v>41649</v>
      </c>
      <c r="E74" s="16"/>
      <c r="F74" s="16">
        <f>Uno!E71</f>
        <v>10</v>
      </c>
      <c r="G74" s="16" t="e">
        <f>Uno!#REF!</f>
        <v>#REF!</v>
      </c>
      <c r="H74" s="18" t="e">
        <f>Uno!#REF!</f>
        <v>#REF!</v>
      </c>
      <c r="I74" s="18" t="e">
        <f>Uno!#REF!</f>
        <v>#REF!</v>
      </c>
      <c r="J74" s="18" t="e">
        <f>SUM(G74:I74)</f>
        <v>#REF!</v>
      </c>
      <c r="K74" s="2" t="e">
        <f>G74+F74</f>
        <v>#REF!</v>
      </c>
      <c r="L74" s="2" t="e">
        <f>H74+F74</f>
        <v>#REF!</v>
      </c>
      <c r="M74" s="2" t="e">
        <f>I74+F74</f>
        <v>#REF!</v>
      </c>
      <c r="N74" s="75" t="e">
        <f>SUM(K74:M74)</f>
        <v>#REF!</v>
      </c>
      <c r="P74" s="624">
        <f t="shared" si="0"/>
        <v>0</v>
      </c>
      <c r="Q74" s="52" t="e">
        <f t="shared" si="1"/>
        <v>#REF!</v>
      </c>
      <c r="R74" s="53">
        <f t="shared" si="2"/>
        <v>0</v>
      </c>
      <c r="T74" s="616">
        <f t="shared" si="3"/>
        <v>0</v>
      </c>
      <c r="U74" s="49" t="e">
        <f t="shared" si="4"/>
        <v>#REF!</v>
      </c>
      <c r="V74" s="50">
        <f t="shared" si="5"/>
        <v>0</v>
      </c>
    </row>
    <row r="75" spans="1:22" ht="15" thickBot="1">
      <c r="A75" s="41">
        <f>Uno!D72</f>
        <v>0</v>
      </c>
      <c r="B75" s="16" t="e">
        <f>Uno!#REF!</f>
        <v>#REF!</v>
      </c>
      <c r="C75" s="16" t="str">
        <f>Uno!C72</f>
        <v>18.00</v>
      </c>
      <c r="D75" s="16">
        <v>41650</v>
      </c>
      <c r="E75" s="16"/>
      <c r="F75" s="16">
        <f>Uno!E72</f>
        <v>0</v>
      </c>
      <c r="G75" s="16" t="e">
        <f>Uno!#REF!</f>
        <v>#REF!</v>
      </c>
      <c r="H75" s="18" t="e">
        <f>Uno!#REF!</f>
        <v>#REF!</v>
      </c>
      <c r="I75" s="18" t="e">
        <f>Uno!#REF!</f>
        <v>#REF!</v>
      </c>
      <c r="J75" s="18" t="e">
        <f>SUM(G75:I75)</f>
        <v>#REF!</v>
      </c>
      <c r="K75" s="2" t="e">
        <f>G75+F75</f>
        <v>#REF!</v>
      </c>
      <c r="L75" s="2" t="e">
        <f>H75+F75</f>
        <v>#REF!</v>
      </c>
      <c r="M75" s="2" t="e">
        <f>I75+F75</f>
        <v>#REF!</v>
      </c>
      <c r="N75" s="75" t="e">
        <f>SUM(K75:M75)</f>
        <v>#REF!</v>
      </c>
      <c r="O75" s="24" t="e">
        <f>SUM(N73:N75)</f>
        <v>#REF!</v>
      </c>
      <c r="P75" s="624">
        <f t="shared" si="0"/>
        <v>0</v>
      </c>
      <c r="Q75" s="66">
        <f t="shared" si="1"/>
        <v>0</v>
      </c>
      <c r="R75" s="53">
        <f t="shared" si="2"/>
        <v>0</v>
      </c>
      <c r="T75" s="616">
        <f t="shared" si="3"/>
        <v>0</v>
      </c>
      <c r="U75" s="49">
        <f t="shared" si="4"/>
        <v>0</v>
      </c>
      <c r="V75" s="50">
        <f t="shared" si="5"/>
        <v>0</v>
      </c>
    </row>
    <row r="76" spans="1:22" ht="15" thickBot="1">
      <c r="A76" s="10"/>
      <c r="B76" s="16"/>
      <c r="C76" s="16"/>
      <c r="D76" s="773" t="s">
        <v>27</v>
      </c>
      <c r="E76" s="773"/>
      <c r="F76" s="83">
        <v>17</v>
      </c>
      <c r="G76" s="18"/>
      <c r="H76" s="18"/>
      <c r="I76" s="18"/>
      <c r="J76" s="81"/>
      <c r="K76" s="82"/>
      <c r="L76" s="2"/>
      <c r="M76" s="82"/>
      <c r="N76" s="75"/>
      <c r="P76" s="624"/>
      <c r="Q76" s="52"/>
      <c r="R76" s="53"/>
      <c r="T76" s="616"/>
      <c r="U76" s="49"/>
      <c r="V76" s="50"/>
    </row>
    <row r="77" spans="1:22" ht="14.25">
      <c r="A77" s="41" t="str">
        <f>Uno!J69</f>
        <v>B</v>
      </c>
      <c r="B77" s="16" t="str">
        <f>Uno!I67</f>
        <v>10-King Pin (T.Claps)</v>
      </c>
      <c r="C77" s="16" t="str">
        <f>Uno!I69</f>
        <v>Boschini Giovanni</v>
      </c>
      <c r="D77" s="16"/>
      <c r="E77" s="16"/>
      <c r="F77" s="16">
        <f>Uno!K69</f>
        <v>5</v>
      </c>
      <c r="G77" s="16" t="e">
        <f>Uno!#REF!</f>
        <v>#REF!</v>
      </c>
      <c r="H77" s="18" t="e">
        <f>Uno!#REF!</f>
        <v>#REF!</v>
      </c>
      <c r="I77" s="18" t="e">
        <f>Uno!#REF!</f>
        <v>#REF!</v>
      </c>
      <c r="J77" s="18" t="e">
        <f>SUM(G77:I77)</f>
        <v>#REF!</v>
      </c>
      <c r="K77" s="2" t="e">
        <f>G77+F77</f>
        <v>#REF!</v>
      </c>
      <c r="L77" s="2" t="e">
        <f>H77+F77</f>
        <v>#REF!</v>
      </c>
      <c r="M77" s="2" t="e">
        <f>I77+F77</f>
        <v>#REF!</v>
      </c>
      <c r="N77" s="75" t="e">
        <f>SUM(K77:M77)</f>
        <v>#REF!</v>
      </c>
      <c r="P77" s="624">
        <f t="shared" si="0"/>
        <v>0</v>
      </c>
      <c r="Q77" s="52">
        <f t="shared" si="1"/>
        <v>0</v>
      </c>
      <c r="R77" s="53">
        <f t="shared" si="2"/>
        <v>0</v>
      </c>
      <c r="T77" s="616">
        <f t="shared" si="3"/>
        <v>0</v>
      </c>
      <c r="U77" s="49">
        <f t="shared" si="4"/>
        <v>0</v>
      </c>
      <c r="V77" s="50">
        <f t="shared" si="5"/>
        <v>0</v>
      </c>
    </row>
    <row r="78" spans="1:22" ht="14.25">
      <c r="A78" s="41" t="str">
        <f>Uno!J70</f>
        <v>D</v>
      </c>
      <c r="B78" s="16" t="str">
        <f>Uno!I67</f>
        <v>10-King Pin (T.Claps)</v>
      </c>
      <c r="C78" s="16" t="str">
        <f>Uno!I70</f>
        <v>Claps Tonino</v>
      </c>
      <c r="D78" s="16"/>
      <c r="E78" s="16"/>
      <c r="F78" s="16">
        <f>Uno!K70</f>
        <v>15</v>
      </c>
      <c r="G78" s="16" t="e">
        <f>Uno!#REF!</f>
        <v>#REF!</v>
      </c>
      <c r="H78" s="18" t="e">
        <f>Uno!#REF!</f>
        <v>#REF!</v>
      </c>
      <c r="I78" s="18" t="e">
        <f>Uno!#REF!</f>
        <v>#REF!</v>
      </c>
      <c r="J78" s="18" t="e">
        <f>SUM(G78:I78)</f>
        <v>#REF!</v>
      </c>
      <c r="K78" s="2" t="e">
        <f>G78+F78</f>
        <v>#REF!</v>
      </c>
      <c r="L78" s="2" t="e">
        <f>H78+F78</f>
        <v>#REF!</v>
      </c>
      <c r="M78" s="2" t="e">
        <f>I78+F78</f>
        <v>#REF!</v>
      </c>
      <c r="N78" s="75" t="e">
        <f>SUM(K78:M78)</f>
        <v>#REF!</v>
      </c>
      <c r="P78" s="624">
        <f t="shared" si="0"/>
        <v>0</v>
      </c>
      <c r="Q78" s="52">
        <f t="shared" si="1"/>
        <v>0</v>
      </c>
      <c r="R78" s="53">
        <f t="shared" si="2"/>
        <v>0</v>
      </c>
      <c r="T78" s="616">
        <f t="shared" si="3"/>
        <v>0</v>
      </c>
      <c r="U78" s="49">
        <f t="shared" si="4"/>
        <v>0</v>
      </c>
      <c r="V78" s="50">
        <f t="shared" si="5"/>
        <v>0</v>
      </c>
    </row>
    <row r="79" spans="1:22" ht="15" thickBot="1">
      <c r="A79" s="41" t="str">
        <f>Uno!J71</f>
        <v>A</v>
      </c>
      <c r="B79" s="16" t="str">
        <f>Uno!I67</f>
        <v>10-King Pin (T.Claps)</v>
      </c>
      <c r="C79" s="16" t="str">
        <f>Uno!I71</f>
        <v>Medaglia Mario</v>
      </c>
      <c r="D79" s="16"/>
      <c r="E79" s="16"/>
      <c r="F79" s="16">
        <f>Uno!K71</f>
        <v>0</v>
      </c>
      <c r="G79" s="16" t="e">
        <f>Uno!#REF!</f>
        <v>#REF!</v>
      </c>
      <c r="H79" s="18" t="e">
        <f>Uno!#REF!</f>
        <v>#REF!</v>
      </c>
      <c r="I79" s="18" t="e">
        <f>Uno!#REF!</f>
        <v>#REF!</v>
      </c>
      <c r="J79" s="18" t="e">
        <f>SUM(G79:I79)</f>
        <v>#REF!</v>
      </c>
      <c r="K79" s="2" t="e">
        <f>G79+F79</f>
        <v>#REF!</v>
      </c>
      <c r="L79" s="2" t="e">
        <f>H79+F79</f>
        <v>#REF!</v>
      </c>
      <c r="M79" s="2" t="e">
        <f>I79+F79</f>
        <v>#REF!</v>
      </c>
      <c r="N79" s="75" t="e">
        <f>SUM(K79:M79)</f>
        <v>#REF!</v>
      </c>
      <c r="O79" s="24" t="e">
        <f>SUM(N77:N79)</f>
        <v>#REF!</v>
      </c>
      <c r="P79" s="624">
        <f t="shared" si="0"/>
        <v>0</v>
      </c>
      <c r="Q79" s="66">
        <f t="shared" si="1"/>
        <v>0</v>
      </c>
      <c r="R79" s="53">
        <f t="shared" si="2"/>
        <v>0</v>
      </c>
      <c r="T79" s="616">
        <f t="shared" si="3"/>
        <v>0</v>
      </c>
      <c r="U79" s="49">
        <f t="shared" si="4"/>
        <v>0</v>
      </c>
      <c r="V79" s="50">
        <f t="shared" si="5"/>
        <v>0</v>
      </c>
    </row>
    <row r="80" spans="1:22" ht="15" thickBot="1">
      <c r="A80" s="59"/>
      <c r="B80" s="16"/>
      <c r="C80" s="16"/>
      <c r="D80" s="773" t="s">
        <v>27</v>
      </c>
      <c r="E80" s="773"/>
      <c r="F80" s="83">
        <v>18</v>
      </c>
      <c r="G80" s="18"/>
      <c r="H80" s="18"/>
      <c r="I80" s="18"/>
      <c r="J80" s="18"/>
      <c r="K80" s="82"/>
      <c r="L80" s="2"/>
      <c r="M80" s="82"/>
      <c r="N80" s="75"/>
      <c r="O80" s="24"/>
      <c r="P80" s="624"/>
      <c r="Q80" s="52"/>
      <c r="R80" s="53"/>
      <c r="T80" s="616"/>
      <c r="U80" s="49"/>
      <c r="V80" s="50"/>
    </row>
    <row r="81" spans="1:22" ht="14.25">
      <c r="A81" s="41" t="str">
        <f>Uno!J59</f>
        <v>A</v>
      </c>
      <c r="B81" s="16" t="str">
        <f>Uno!I57</f>
        <v>12-Isola Dahlak (S.Tonelli)</v>
      </c>
      <c r="C81" s="16" t="str">
        <f>Uno!I59</f>
        <v>Polimeni Roberto</v>
      </c>
      <c r="D81" s="16">
        <v>41648</v>
      </c>
      <c r="E81" s="16"/>
      <c r="F81" s="16">
        <f>Uno!K59</f>
        <v>0</v>
      </c>
      <c r="G81" s="16" t="e">
        <f>Uno!#REF!</f>
        <v>#REF!</v>
      </c>
      <c r="H81" s="18" t="e">
        <f>Uno!#REF!</f>
        <v>#REF!</v>
      </c>
      <c r="I81" s="18" t="e">
        <f>Uno!#REF!</f>
        <v>#REF!</v>
      </c>
      <c r="J81" s="18" t="e">
        <f>SUM(G81:I81)</f>
        <v>#REF!</v>
      </c>
      <c r="K81" s="2" t="e">
        <f>G81+F81</f>
        <v>#REF!</v>
      </c>
      <c r="L81" s="2" t="e">
        <f>H81+F81</f>
        <v>#REF!</v>
      </c>
      <c r="M81" s="2" t="e">
        <f>I81+F81</f>
        <v>#REF!</v>
      </c>
      <c r="N81" s="75" t="e">
        <f>SUM(K81:M81)</f>
        <v>#REF!</v>
      </c>
      <c r="P81" s="624">
        <f t="shared" si="0"/>
        <v>0</v>
      </c>
      <c r="Q81" s="52">
        <f t="shared" si="1"/>
        <v>0</v>
      </c>
      <c r="R81" s="53">
        <f t="shared" si="2"/>
        <v>0</v>
      </c>
      <c r="T81" s="616">
        <f t="shared" si="3"/>
        <v>0</v>
      </c>
      <c r="U81" s="49">
        <f t="shared" si="4"/>
        <v>0</v>
      </c>
      <c r="V81" s="50">
        <f t="shared" si="5"/>
        <v>0</v>
      </c>
    </row>
    <row r="82" spans="1:22" ht="14.25">
      <c r="A82" s="41" t="str">
        <f>Uno!J60</f>
        <v>FD</v>
      </c>
      <c r="B82" s="16" t="str">
        <f>Uno!I57</f>
        <v>12-Isola Dahlak (S.Tonelli)</v>
      </c>
      <c r="C82" s="16" t="str">
        <f>Uno!I60</f>
        <v>Scarfiello Biagina</v>
      </c>
      <c r="D82" s="16">
        <v>41649</v>
      </c>
      <c r="E82" s="16"/>
      <c r="F82" s="16">
        <f>Uno!K60</f>
        <v>25</v>
      </c>
      <c r="G82" s="16" t="e">
        <f>Uno!#REF!</f>
        <v>#REF!</v>
      </c>
      <c r="H82" s="18" t="e">
        <f>Uno!#REF!</f>
        <v>#REF!</v>
      </c>
      <c r="I82" s="18" t="e">
        <f>Uno!#REF!</f>
        <v>#REF!</v>
      </c>
      <c r="J82" s="18" t="e">
        <f>SUM(G82:I82)</f>
        <v>#REF!</v>
      </c>
      <c r="K82" s="2" t="e">
        <f>G82+F82</f>
        <v>#REF!</v>
      </c>
      <c r="L82" s="2" t="e">
        <f>H82+F82</f>
        <v>#REF!</v>
      </c>
      <c r="M82" s="2" t="e">
        <f>I82+F82</f>
        <v>#REF!</v>
      </c>
      <c r="N82" s="75" t="e">
        <f>SUM(K82:M82)</f>
        <v>#REF!</v>
      </c>
      <c r="P82" s="624">
        <f t="shared" si="0"/>
        <v>0</v>
      </c>
      <c r="Q82" s="52">
        <f t="shared" si="1"/>
        <v>0</v>
      </c>
      <c r="R82" s="53">
        <f t="shared" si="2"/>
        <v>0</v>
      </c>
      <c r="T82" s="616">
        <f t="shared" si="3"/>
        <v>0</v>
      </c>
      <c r="U82" s="49">
        <f t="shared" si="4"/>
        <v>0</v>
      </c>
      <c r="V82" s="50">
        <f t="shared" si="5"/>
        <v>0</v>
      </c>
    </row>
    <row r="83" spans="1:22" ht="15" thickBot="1">
      <c r="A83" s="41" t="str">
        <f>Uno!J61</f>
        <v>A</v>
      </c>
      <c r="B83" s="16" t="str">
        <f>Uno!I57</f>
        <v>12-Isola Dahlak (S.Tonelli)</v>
      </c>
      <c r="C83" s="16" t="str">
        <f>Uno!I61</f>
        <v>Petrossi Luciano</v>
      </c>
      <c r="D83" s="16">
        <v>41650</v>
      </c>
      <c r="E83" s="16"/>
      <c r="F83" s="16">
        <f>Uno!K61</f>
        <v>0</v>
      </c>
      <c r="G83" s="16" t="e">
        <f>Uno!#REF!</f>
        <v>#REF!</v>
      </c>
      <c r="H83" s="18" t="e">
        <f>Uno!#REF!</f>
        <v>#REF!</v>
      </c>
      <c r="I83" s="18" t="e">
        <f>Uno!#REF!</f>
        <v>#REF!</v>
      </c>
      <c r="J83" s="18" t="e">
        <f>SUM(G83:I83)</f>
        <v>#REF!</v>
      </c>
      <c r="K83" s="2" t="e">
        <f>G83+F83</f>
        <v>#REF!</v>
      </c>
      <c r="L83" s="2" t="e">
        <f>H83+F83</f>
        <v>#REF!</v>
      </c>
      <c r="M83" s="2" t="e">
        <f>I83+F83</f>
        <v>#REF!</v>
      </c>
      <c r="N83" s="75" t="e">
        <f>SUM(K83:M83)</f>
        <v>#REF!</v>
      </c>
      <c r="O83" s="24" t="e">
        <f>SUM(N81:N83)</f>
        <v>#REF!</v>
      </c>
      <c r="P83" s="624">
        <f t="shared" si="0"/>
        <v>0</v>
      </c>
      <c r="Q83" s="66">
        <f t="shared" si="1"/>
        <v>0</v>
      </c>
      <c r="R83" s="53">
        <f t="shared" si="2"/>
        <v>0</v>
      </c>
      <c r="T83" s="616">
        <f t="shared" si="3"/>
        <v>0</v>
      </c>
      <c r="U83" s="49">
        <f t="shared" si="4"/>
        <v>0</v>
      </c>
      <c r="V83" s="50">
        <f t="shared" si="5"/>
        <v>0</v>
      </c>
    </row>
    <row r="84" spans="1:22" ht="15" thickBot="1">
      <c r="A84" s="10"/>
      <c r="B84" s="16"/>
      <c r="C84" s="16"/>
      <c r="D84" s="773" t="s">
        <v>27</v>
      </c>
      <c r="E84" s="773"/>
      <c r="F84" s="83">
        <v>19</v>
      </c>
      <c r="G84" s="18"/>
      <c r="H84" s="18"/>
      <c r="I84" s="18"/>
      <c r="J84" s="81"/>
      <c r="K84" s="82"/>
      <c r="L84" s="2"/>
      <c r="M84" s="82"/>
      <c r="N84" s="75"/>
      <c r="P84" s="624"/>
      <c r="Q84" s="52"/>
      <c r="R84" s="53"/>
      <c r="T84" s="616"/>
      <c r="U84" s="49"/>
      <c r="V84" s="50"/>
    </row>
    <row r="85" spans="1:22" ht="14.25">
      <c r="A85" s="41" t="str">
        <f>Uno!J4</f>
        <v>A</v>
      </c>
      <c r="B85" s="16" t="str">
        <f>Uno!I2</f>
        <v>13-Lions  (A.Cochi)</v>
      </c>
      <c r="C85" s="16" t="str">
        <f>Uno!I4</f>
        <v>Bretti Maurizio</v>
      </c>
      <c r="D85" s="16"/>
      <c r="E85" s="16"/>
      <c r="F85" s="16">
        <f>Uno!K4</f>
        <v>0</v>
      </c>
      <c r="G85" s="16" t="e">
        <f>Uno!#REF!</f>
        <v>#REF!</v>
      </c>
      <c r="H85" s="18" t="e">
        <f>Uno!#REF!</f>
        <v>#REF!</v>
      </c>
      <c r="I85" s="18" t="e">
        <f>Uno!#REF!</f>
        <v>#REF!</v>
      </c>
      <c r="J85" s="18" t="e">
        <f>SUM(G85:I85)</f>
        <v>#REF!</v>
      </c>
      <c r="K85" s="2" t="e">
        <f>G85+F85</f>
        <v>#REF!</v>
      </c>
      <c r="L85" s="2" t="e">
        <f>H85+F85</f>
        <v>#REF!</v>
      </c>
      <c r="M85" s="2" t="e">
        <f>I85+F85</f>
        <v>#REF!</v>
      </c>
      <c r="N85" s="75" t="e">
        <f>SUM(K85:M85)</f>
        <v>#REF!</v>
      </c>
      <c r="P85" s="624">
        <f t="shared" si="0"/>
        <v>0</v>
      </c>
      <c r="Q85" s="52">
        <f t="shared" si="1"/>
        <v>0</v>
      </c>
      <c r="R85" s="53">
        <f t="shared" si="2"/>
        <v>0</v>
      </c>
      <c r="T85" s="616">
        <f t="shared" si="3"/>
        <v>0</v>
      </c>
      <c r="U85" s="49">
        <f t="shared" si="4"/>
        <v>0</v>
      </c>
      <c r="V85" s="50">
        <f t="shared" si="5"/>
        <v>0</v>
      </c>
    </row>
    <row r="86" spans="1:22" ht="14.25">
      <c r="A86" s="41" t="str">
        <f>Uno!J5</f>
        <v>A</v>
      </c>
      <c r="B86" s="16" t="str">
        <f>Uno!I2</f>
        <v>13-Lions  (A.Cochi)</v>
      </c>
      <c r="C86" s="16" t="str">
        <f>Uno!I5</f>
        <v>De Angelis Gianluca</v>
      </c>
      <c r="D86" s="16"/>
      <c r="E86" s="16"/>
      <c r="F86" s="16">
        <f>Uno!K5</f>
        <v>0</v>
      </c>
      <c r="G86" s="16" t="e">
        <f>Uno!#REF!</f>
        <v>#REF!</v>
      </c>
      <c r="H86" s="18" t="e">
        <f>Uno!#REF!</f>
        <v>#REF!</v>
      </c>
      <c r="I86" s="18" t="e">
        <f>Uno!#REF!</f>
        <v>#REF!</v>
      </c>
      <c r="J86" s="18" t="e">
        <f>SUM(G86:I86)</f>
        <v>#REF!</v>
      </c>
      <c r="K86" s="2" t="e">
        <f>G86+F86</f>
        <v>#REF!</v>
      </c>
      <c r="L86" s="2" t="e">
        <f>H86+F86</f>
        <v>#REF!</v>
      </c>
      <c r="M86" s="2" t="e">
        <f>I86+F86</f>
        <v>#REF!</v>
      </c>
      <c r="N86" s="75" t="e">
        <f>SUM(K86:M86)</f>
        <v>#REF!</v>
      </c>
      <c r="P86" s="624">
        <f t="shared" si="0"/>
        <v>0</v>
      </c>
      <c r="Q86" s="52">
        <f t="shared" si="1"/>
        <v>0</v>
      </c>
      <c r="R86" s="53">
        <f t="shared" si="2"/>
        <v>0</v>
      </c>
      <c r="T86" s="616">
        <f t="shared" si="3"/>
        <v>0</v>
      </c>
      <c r="U86" s="49">
        <f t="shared" si="4"/>
        <v>0</v>
      </c>
      <c r="V86" s="50">
        <f t="shared" si="5"/>
        <v>0</v>
      </c>
    </row>
    <row r="87" spans="1:22" ht="15" thickBot="1">
      <c r="A87" s="41" t="str">
        <f>Uno!J6</f>
        <v>E</v>
      </c>
      <c r="B87" s="16" t="str">
        <f>Uno!I2</f>
        <v>13-Lions  (A.Cochi)</v>
      </c>
      <c r="C87" s="16" t="str">
        <f>Uno!I6</f>
        <v>Di Benedetto Giuseppe</v>
      </c>
      <c r="D87" s="16"/>
      <c r="E87" s="16"/>
      <c r="F87" s="16">
        <f>Uno!K6</f>
        <v>20</v>
      </c>
      <c r="G87" s="16" t="e">
        <f>Uno!#REF!</f>
        <v>#REF!</v>
      </c>
      <c r="H87" s="18" t="e">
        <f>Uno!#REF!</f>
        <v>#REF!</v>
      </c>
      <c r="I87" s="18" t="e">
        <f>Uno!#REF!</f>
        <v>#REF!</v>
      </c>
      <c r="J87" s="18" t="e">
        <f>SUM(G87:I87)</f>
        <v>#REF!</v>
      </c>
      <c r="K87" s="2" t="e">
        <f>G87+F87</f>
        <v>#REF!</v>
      </c>
      <c r="L87" s="2" t="e">
        <f>H87+F87</f>
        <v>#REF!</v>
      </c>
      <c r="M87" s="2" t="e">
        <f>I87+F87</f>
        <v>#REF!</v>
      </c>
      <c r="N87" s="75" t="e">
        <f>SUM(K87:M87)</f>
        <v>#REF!</v>
      </c>
      <c r="O87" s="24" t="e">
        <f>SUM(N85:N87)</f>
        <v>#REF!</v>
      </c>
      <c r="P87" s="624" t="e">
        <f t="shared" si="0"/>
        <v>#REF!</v>
      </c>
      <c r="Q87" s="66">
        <f t="shared" si="1"/>
        <v>0</v>
      </c>
      <c r="R87" s="53">
        <f t="shared" si="2"/>
        <v>0</v>
      </c>
      <c r="T87" s="616" t="e">
        <f t="shared" si="3"/>
        <v>#REF!</v>
      </c>
      <c r="U87" s="49">
        <f t="shared" si="4"/>
        <v>0</v>
      </c>
      <c r="V87" s="50">
        <f t="shared" si="5"/>
        <v>0</v>
      </c>
    </row>
    <row r="88" spans="1:22" ht="15" thickBot="1">
      <c r="A88" s="59"/>
      <c r="B88" s="16"/>
      <c r="C88" s="16"/>
      <c r="D88" s="773" t="s">
        <v>27</v>
      </c>
      <c r="E88" s="773"/>
      <c r="F88" s="83">
        <v>20</v>
      </c>
      <c r="G88" s="18"/>
      <c r="H88" s="18"/>
      <c r="I88" s="18"/>
      <c r="J88" s="18"/>
      <c r="K88" s="82"/>
      <c r="L88" s="2"/>
      <c r="M88" s="82"/>
      <c r="N88" s="75"/>
      <c r="O88" s="24"/>
      <c r="P88" s="624"/>
      <c r="Q88" s="66"/>
      <c r="R88" s="53"/>
      <c r="T88" s="616"/>
      <c r="U88" s="49"/>
      <c r="V88" s="50"/>
    </row>
    <row r="89" spans="1:22" ht="14.25">
      <c r="A89" s="41" t="str">
        <f>Uno!D13</f>
        <v>C</v>
      </c>
      <c r="B89" s="16" t="str">
        <f>Uno!C11</f>
        <v>11-Il Ruggito del Coniglio (A.Bettacchi)</v>
      </c>
      <c r="C89" s="16" t="str">
        <f>Uno!C13</f>
        <v>Benvenga Fabrizio</v>
      </c>
      <c r="D89" s="16">
        <v>41648</v>
      </c>
      <c r="E89" s="16"/>
      <c r="F89" s="16">
        <f>Uno!E13</f>
        <v>10</v>
      </c>
      <c r="G89" s="16" t="e">
        <f>Uno!#REF!</f>
        <v>#REF!</v>
      </c>
      <c r="H89" s="18" t="e">
        <f>Uno!#REF!</f>
        <v>#REF!</v>
      </c>
      <c r="I89" s="18" t="e">
        <f>Uno!#REF!</f>
        <v>#REF!</v>
      </c>
      <c r="J89" s="18" t="e">
        <f>SUM(G89:I89)</f>
        <v>#REF!</v>
      </c>
      <c r="K89" s="2" t="e">
        <f>G89+F89</f>
        <v>#REF!</v>
      </c>
      <c r="L89" s="2" t="e">
        <f>H89+F89</f>
        <v>#REF!</v>
      </c>
      <c r="M89" s="2" t="e">
        <f>I89+F89</f>
        <v>#REF!</v>
      </c>
      <c r="N89" s="75" t="e">
        <f>SUM(K89:M89)</f>
        <v>#REF!</v>
      </c>
      <c r="P89" s="624">
        <f>IF(A89="e",MAX(K89:M89),0)</f>
        <v>0</v>
      </c>
      <c r="Q89" s="52" t="e">
        <f>IF(A89="c",MAX(K89:M89),0)</f>
        <v>#REF!</v>
      </c>
      <c r="R89" s="53">
        <f>IF(A89="f",MAX(K89:M89),0)</f>
        <v>0</v>
      </c>
      <c r="T89" s="616">
        <f>IF(A89="e",N89,0)</f>
        <v>0</v>
      </c>
      <c r="U89" s="49" t="e">
        <f>IF(A89="c",N89,0)</f>
        <v>#REF!</v>
      </c>
      <c r="V89" s="50">
        <f>IF(A89="f",N89,0)</f>
        <v>0</v>
      </c>
    </row>
    <row r="90" spans="1:22" ht="14.25">
      <c r="A90" s="41" t="str">
        <f>Uno!D14</f>
        <v>C</v>
      </c>
      <c r="B90" s="16" t="str">
        <f>Uno!C11</f>
        <v>11-Il Ruggito del Coniglio (A.Bettacchi)</v>
      </c>
      <c r="C90" s="16" t="str">
        <f>Uno!C14</f>
        <v>Bettacchi Alfredo</v>
      </c>
      <c r="D90" s="16">
        <v>41649</v>
      </c>
      <c r="E90" s="16"/>
      <c r="F90" s="16">
        <f>Uno!E14</f>
        <v>10</v>
      </c>
      <c r="G90" s="16" t="e">
        <f>Uno!#REF!</f>
        <v>#REF!</v>
      </c>
      <c r="H90" s="18" t="e">
        <f>Uno!#REF!</f>
        <v>#REF!</v>
      </c>
      <c r="I90" s="18" t="e">
        <f>Uno!#REF!</f>
        <v>#REF!</v>
      </c>
      <c r="J90" s="18" t="e">
        <f>SUM(G90:I90)</f>
        <v>#REF!</v>
      </c>
      <c r="K90" s="2" t="e">
        <f>G90+F90</f>
        <v>#REF!</v>
      </c>
      <c r="L90" s="2" t="e">
        <f>H90+F90</f>
        <v>#REF!</v>
      </c>
      <c r="M90" s="2" t="e">
        <f>I90+F90</f>
        <v>#REF!</v>
      </c>
      <c r="N90" s="75" t="e">
        <f>SUM(K90:M90)</f>
        <v>#REF!</v>
      </c>
      <c r="P90" s="624">
        <f>IF(A90="e",MAX(K90:M90),0)</f>
        <v>0</v>
      </c>
      <c r="Q90" s="52" t="e">
        <f>IF(A90="c",MAX(K90:M90),0)</f>
        <v>#REF!</v>
      </c>
      <c r="R90" s="53">
        <f>IF(A90="f",MAX(K90:M90),0)</f>
        <v>0</v>
      </c>
      <c r="T90" s="616">
        <f>IF(A90="e",N90,0)</f>
        <v>0</v>
      </c>
      <c r="U90" s="49" t="e">
        <f>IF(A90="c",N90,0)</f>
        <v>#REF!</v>
      </c>
      <c r="V90" s="50">
        <f>IF(A90="f",N90,0)</f>
        <v>0</v>
      </c>
    </row>
    <row r="91" spans="1:22" ht="15" thickBot="1">
      <c r="A91" s="41" t="str">
        <f>Uno!D15</f>
        <v>FD</v>
      </c>
      <c r="B91" s="16" t="str">
        <f>Uno!C11</f>
        <v>11-Il Ruggito del Coniglio (A.Bettacchi)</v>
      </c>
      <c r="C91" s="16" t="str">
        <f>Uno!C15</f>
        <v>Zega Chiara</v>
      </c>
      <c r="D91" s="16">
        <v>41650</v>
      </c>
      <c r="E91" s="16"/>
      <c r="F91" s="16">
        <f>Uno!E15</f>
        <v>25</v>
      </c>
      <c r="G91" s="16" t="e">
        <f>Uno!#REF!</f>
        <v>#REF!</v>
      </c>
      <c r="H91" s="18" t="e">
        <f>Uno!#REF!</f>
        <v>#REF!</v>
      </c>
      <c r="I91" s="18" t="e">
        <f>Uno!#REF!</f>
        <v>#REF!</v>
      </c>
      <c r="J91" s="18" t="e">
        <f>SUM(G91:I91)</f>
        <v>#REF!</v>
      </c>
      <c r="K91" s="2" t="e">
        <f>G91+F91</f>
        <v>#REF!</v>
      </c>
      <c r="L91" s="2" t="e">
        <f>H91+F91</f>
        <v>#REF!</v>
      </c>
      <c r="M91" s="2" t="e">
        <f>I91+F91</f>
        <v>#REF!</v>
      </c>
      <c r="N91" s="75" t="e">
        <f>SUM(K91:M91)</f>
        <v>#REF!</v>
      </c>
      <c r="O91" s="24" t="e">
        <f>SUM(N89:N91)</f>
        <v>#REF!</v>
      </c>
      <c r="P91" s="624">
        <f>IF(A91="e",MAX(K91:M91),0)</f>
        <v>0</v>
      </c>
      <c r="Q91" s="66">
        <f>IF(A91="c",MAX(K91:M91),0)</f>
        <v>0</v>
      </c>
      <c r="R91" s="53">
        <f>IF(A91="f",MAX(K91:M91),0)</f>
        <v>0</v>
      </c>
      <c r="S91" s="74"/>
      <c r="T91" s="616">
        <f>IF(A91="e",N91,0)</f>
        <v>0</v>
      </c>
      <c r="U91" s="49">
        <f>IF(A91="c",N91,0)</f>
        <v>0</v>
      </c>
      <c r="V91" s="50">
        <f>IF(A91="f",N91,0)</f>
        <v>0</v>
      </c>
    </row>
    <row r="92" spans="1:22" ht="15" thickBot="1">
      <c r="A92" s="10"/>
      <c r="B92" s="16"/>
      <c r="C92" s="16"/>
      <c r="D92" s="773" t="s">
        <v>27</v>
      </c>
      <c r="E92" s="773"/>
      <c r="F92" s="83">
        <v>21</v>
      </c>
      <c r="G92" s="18"/>
      <c r="H92" s="18"/>
      <c r="I92" s="18"/>
      <c r="J92" s="81"/>
      <c r="K92" s="82"/>
      <c r="L92" s="2"/>
      <c r="M92" s="82"/>
      <c r="N92" s="75"/>
      <c r="O92" s="24"/>
      <c r="P92" s="624"/>
      <c r="Q92" s="52"/>
      <c r="R92" s="53"/>
      <c r="T92" s="616"/>
      <c r="U92" s="49"/>
      <c r="V92" s="50"/>
    </row>
    <row r="93" spans="1:22" ht="14.25">
      <c r="A93" s="41" t="str">
        <f>Uno!D59</f>
        <v>A</v>
      </c>
      <c r="B93" s="16" t="str">
        <f>Uno!C57</f>
        <v>22-The Best of Flintstones (P.Di Pirro)</v>
      </c>
      <c r="C93" s="16" t="str">
        <f>Uno!C59</f>
        <v>Oddi Stefano</v>
      </c>
      <c r="D93" s="16"/>
      <c r="E93" s="16"/>
      <c r="F93" s="16">
        <f>Uno!E59</f>
        <v>0</v>
      </c>
      <c r="G93" s="16" t="e">
        <f>Uno!#REF!</f>
        <v>#REF!</v>
      </c>
      <c r="H93" s="18" t="e">
        <f>Uno!#REF!</f>
        <v>#REF!</v>
      </c>
      <c r="I93" s="18" t="e">
        <f>Uno!#REF!</f>
        <v>#REF!</v>
      </c>
      <c r="J93" s="18" t="e">
        <f>SUM(G93:I93)</f>
        <v>#REF!</v>
      </c>
      <c r="K93" s="2" t="e">
        <f>G93+F93</f>
        <v>#REF!</v>
      </c>
      <c r="L93" s="2" t="e">
        <f>H93+F93</f>
        <v>#REF!</v>
      </c>
      <c r="M93" s="2" t="e">
        <f>I93+F93</f>
        <v>#REF!</v>
      </c>
      <c r="N93" s="75" t="e">
        <f>SUM(K93:M93)</f>
        <v>#REF!</v>
      </c>
      <c r="P93" s="625">
        <f>IF(A93="e",MAX(K93:M93),0)</f>
        <v>0</v>
      </c>
      <c r="Q93" s="47">
        <f>IF(A93="c",MAX(K93:M93),0)</f>
        <v>0</v>
      </c>
      <c r="R93" s="48">
        <f>IF(A93="f",MAX(K93:M93),0)</f>
        <v>0</v>
      </c>
      <c r="T93" s="616">
        <f>IF(A93="e",N93,0)</f>
        <v>0</v>
      </c>
      <c r="U93" s="49">
        <f>IF(A93="c",N93,0)</f>
        <v>0</v>
      </c>
      <c r="V93" s="50">
        <f>IF(A93="f",N93,0)</f>
        <v>0</v>
      </c>
    </row>
    <row r="94" spans="1:22" ht="14.25">
      <c r="A94" s="41" t="str">
        <f>Uno!D60</f>
        <v>FC</v>
      </c>
      <c r="B94" s="16" t="str">
        <f>Uno!C57</f>
        <v>22-The Best of Flintstones (P.Di Pirro)</v>
      </c>
      <c r="C94" s="16" t="str">
        <f>Uno!C60</f>
        <v>Di Pirro Patrizia</v>
      </c>
      <c r="D94" s="16"/>
      <c r="E94" s="16"/>
      <c r="F94" s="16">
        <f>Uno!E60</f>
        <v>20</v>
      </c>
      <c r="G94" s="16" t="e">
        <f>Uno!#REF!</f>
        <v>#REF!</v>
      </c>
      <c r="H94" s="18" t="e">
        <f>Uno!#REF!</f>
        <v>#REF!</v>
      </c>
      <c r="I94" s="18" t="e">
        <f>Uno!#REF!</f>
        <v>#REF!</v>
      </c>
      <c r="J94" s="18" t="e">
        <f>SUM(G94:I94)</f>
        <v>#REF!</v>
      </c>
      <c r="K94" s="2" t="e">
        <f>G94+F94</f>
        <v>#REF!</v>
      </c>
      <c r="L94" s="2" t="e">
        <f>H94+F94</f>
        <v>#REF!</v>
      </c>
      <c r="M94" s="2" t="e">
        <f>I94+F94</f>
        <v>#REF!</v>
      </c>
      <c r="N94" s="75" t="e">
        <f>SUM(K94:M94)</f>
        <v>#REF!</v>
      </c>
      <c r="P94" s="624">
        <f>IF(A94="e",MAX(K94:M94),0)</f>
        <v>0</v>
      </c>
      <c r="Q94" s="52">
        <f>IF(A94="c",MAX(K94:M94),0)</f>
        <v>0</v>
      </c>
      <c r="R94" s="53">
        <f>IF(A94="f",MAX(K94:M94),0)</f>
        <v>0</v>
      </c>
      <c r="T94" s="616">
        <f>IF(A94="e",N94,0)</f>
        <v>0</v>
      </c>
      <c r="U94" s="49">
        <f>IF(A94="c",N94,0)</f>
        <v>0</v>
      </c>
      <c r="V94" s="50">
        <f>IF(A94="f",N94,0)</f>
        <v>0</v>
      </c>
    </row>
    <row r="95" spans="1:22" ht="15" thickBot="1">
      <c r="A95" s="41" t="str">
        <f>Uno!D61</f>
        <v>A</v>
      </c>
      <c r="B95" s="16" t="str">
        <f>Uno!C57</f>
        <v>22-The Best of Flintstones (P.Di Pirro)</v>
      </c>
      <c r="C95" s="16" t="str">
        <f>Uno!C61</f>
        <v>Marchini Claudio</v>
      </c>
      <c r="D95" s="16"/>
      <c r="E95" s="16"/>
      <c r="F95" s="16">
        <f>Uno!E61</f>
        <v>0</v>
      </c>
      <c r="G95" s="16" t="e">
        <f>Uno!#REF!</f>
        <v>#REF!</v>
      </c>
      <c r="H95" s="18" t="e">
        <f>Uno!#REF!</f>
        <v>#REF!</v>
      </c>
      <c r="I95" s="18" t="e">
        <f>Uno!#REF!</f>
        <v>#REF!</v>
      </c>
      <c r="J95" s="18" t="e">
        <f>SUM(G95:I95)</f>
        <v>#REF!</v>
      </c>
      <c r="K95" s="2" t="e">
        <f>G95+F95</f>
        <v>#REF!</v>
      </c>
      <c r="L95" s="2" t="e">
        <f>H95+F95</f>
        <v>#REF!</v>
      </c>
      <c r="M95" s="2" t="e">
        <f>I95+F95</f>
        <v>#REF!</v>
      </c>
      <c r="N95" s="75" t="e">
        <f>SUM(K95:M95)</f>
        <v>#REF!</v>
      </c>
      <c r="O95" s="24" t="e">
        <f>SUM(N93:N95)</f>
        <v>#REF!</v>
      </c>
      <c r="P95" s="624">
        <f>IF(A95="e",MAX(K95:M95),0)</f>
        <v>0</v>
      </c>
      <c r="Q95" s="52">
        <f>IF(A95="c",MAX(K95:M95),0)</f>
        <v>0</v>
      </c>
      <c r="R95" s="53">
        <f>IF(A95="f",MAX(K95:M95),0)</f>
        <v>0</v>
      </c>
      <c r="T95" s="616">
        <f>IF(A95="e",N95,0)</f>
        <v>0</v>
      </c>
      <c r="U95" s="49">
        <f>IF(A95="c",N95,0)</f>
        <v>0</v>
      </c>
      <c r="V95" s="50">
        <f>IF(A95="f",N95,0)</f>
        <v>0</v>
      </c>
    </row>
    <row r="96" spans="1:22" ht="15" thickBot="1">
      <c r="A96" s="59"/>
      <c r="B96" s="16"/>
      <c r="C96" s="16"/>
      <c r="D96" s="773" t="s">
        <v>27</v>
      </c>
      <c r="E96" s="773"/>
      <c r="F96" s="83">
        <v>22</v>
      </c>
      <c r="G96" s="18"/>
      <c r="H96" s="18"/>
      <c r="I96" s="18"/>
      <c r="J96" s="18"/>
      <c r="K96" s="82"/>
      <c r="L96" s="2"/>
      <c r="M96" s="82"/>
      <c r="N96" s="75"/>
      <c r="O96" s="24"/>
      <c r="P96" s="624"/>
      <c r="Q96" s="52"/>
      <c r="R96" s="53"/>
      <c r="T96" s="616"/>
      <c r="U96" s="49"/>
      <c r="V96" s="50"/>
    </row>
    <row r="97" spans="1:22" ht="14.25">
      <c r="A97" s="41" t="str">
        <f>Uno!D97</f>
        <v>A</v>
      </c>
      <c r="B97" s="16" t="str">
        <f>Uno!C95</f>
        <v>24-Dude (cioli Danilo)</v>
      </c>
      <c r="C97" s="16" t="str">
        <f>Uno!C97</f>
        <v>Cioli Danilo</v>
      </c>
      <c r="D97" s="16">
        <v>41648</v>
      </c>
      <c r="E97" s="16"/>
      <c r="F97" s="16">
        <f>Uno!E97</f>
        <v>0</v>
      </c>
      <c r="G97" s="16" t="e">
        <f>Uno!#REF!</f>
        <v>#REF!</v>
      </c>
      <c r="H97" s="18" t="e">
        <f>Uno!#REF!</f>
        <v>#REF!</v>
      </c>
      <c r="I97" s="18" t="e">
        <f>Uno!#REF!</f>
        <v>#REF!</v>
      </c>
      <c r="J97" s="18" t="e">
        <f>SUM(G97:I97)</f>
        <v>#REF!</v>
      </c>
      <c r="K97" s="2" t="e">
        <f>G97+F97</f>
        <v>#REF!</v>
      </c>
      <c r="L97" s="2" t="e">
        <f>H97+F97</f>
        <v>#REF!</v>
      </c>
      <c r="M97" s="2" t="e">
        <f>I97+F97</f>
        <v>#REF!</v>
      </c>
      <c r="N97" s="75" t="e">
        <f>SUM(K97:M97)</f>
        <v>#REF!</v>
      </c>
      <c r="P97" s="624">
        <f>IF(A97="e",MAX(K97:M97),0)</f>
        <v>0</v>
      </c>
      <c r="Q97" s="52">
        <f>IF(A97="c",MAX(K97:M97),0)</f>
        <v>0</v>
      </c>
      <c r="R97" s="53">
        <f>IF(A97="f",MAX(K97:M97),0)</f>
        <v>0</v>
      </c>
      <c r="T97" s="616">
        <f>IF(A97="e",N97,0)</f>
        <v>0</v>
      </c>
      <c r="U97" s="49">
        <f>IF(A97="c",N97,0)</f>
        <v>0</v>
      </c>
      <c r="V97" s="50">
        <f>IF(A97="f",N97,0)</f>
        <v>0</v>
      </c>
    </row>
    <row r="98" spans="1:22" ht="14.25">
      <c r="A98" s="41" t="str">
        <f>Uno!D98</f>
        <v>B</v>
      </c>
      <c r="B98" s="16" t="str">
        <f>Uno!C95</f>
        <v>24-Dude (cioli Danilo)</v>
      </c>
      <c r="C98" s="16" t="str">
        <f>Uno!C98</f>
        <v>Imparato Marcello</v>
      </c>
      <c r="D98" s="16">
        <v>41649</v>
      </c>
      <c r="E98" s="16"/>
      <c r="F98" s="16">
        <f>Uno!E98</f>
        <v>5</v>
      </c>
      <c r="G98" s="16" t="e">
        <f>Uno!#REF!</f>
        <v>#REF!</v>
      </c>
      <c r="H98" s="18" t="e">
        <f>Uno!#REF!</f>
        <v>#REF!</v>
      </c>
      <c r="I98" s="18" t="e">
        <f>Uno!#REF!</f>
        <v>#REF!</v>
      </c>
      <c r="J98" s="18" t="e">
        <f>SUM(G98:I98)</f>
        <v>#REF!</v>
      </c>
      <c r="K98" s="2" t="e">
        <f>G98+F98</f>
        <v>#REF!</v>
      </c>
      <c r="L98" s="2" t="e">
        <f>H98+F98</f>
        <v>#REF!</v>
      </c>
      <c r="M98" s="2" t="e">
        <f>I98+F98</f>
        <v>#REF!</v>
      </c>
      <c r="N98" s="75" t="e">
        <f>SUM(K98:M98)</f>
        <v>#REF!</v>
      </c>
      <c r="P98" s="624">
        <f>IF(A98="e",MAX(K98:M98),0)</f>
        <v>0</v>
      </c>
      <c r="Q98" s="52">
        <f>IF(A98="c",MAX(K98:M98),0)</f>
        <v>0</v>
      </c>
      <c r="R98" s="53">
        <f>IF(A98="f",MAX(K98:M98),0)</f>
        <v>0</v>
      </c>
      <c r="T98" s="616">
        <f>IF(A98="e",N98,0)</f>
        <v>0</v>
      </c>
      <c r="U98" s="49">
        <f>IF(A98="c",N98,0)</f>
        <v>0</v>
      </c>
      <c r="V98" s="50">
        <f>IF(A98="f",N98,0)</f>
        <v>0</v>
      </c>
    </row>
    <row r="99" spans="1:22" ht="15" thickBot="1">
      <c r="A99" s="41" t="str">
        <f>Uno!D99</f>
        <v>E</v>
      </c>
      <c r="B99" s="16" t="str">
        <f>Uno!C95</f>
        <v>24-Dude (cioli Danilo)</v>
      </c>
      <c r="C99" s="16" t="str">
        <f>Uno!C99</f>
        <v>Lavezzari Carlo</v>
      </c>
      <c r="D99" s="16">
        <v>41650</v>
      </c>
      <c r="E99" s="16"/>
      <c r="F99" s="16">
        <f>Uno!E99</f>
        <v>20</v>
      </c>
      <c r="G99" s="16" t="e">
        <f>Uno!#REF!</f>
        <v>#REF!</v>
      </c>
      <c r="H99" s="18" t="e">
        <f>Uno!#REF!</f>
        <v>#REF!</v>
      </c>
      <c r="I99" s="18" t="e">
        <f>Uno!#REF!</f>
        <v>#REF!</v>
      </c>
      <c r="J99" s="18" t="e">
        <f>SUM(G99:I99)</f>
        <v>#REF!</v>
      </c>
      <c r="K99" s="2" t="e">
        <f>G99+F99</f>
        <v>#REF!</v>
      </c>
      <c r="L99" s="2" t="e">
        <f>H99+F99</f>
        <v>#REF!</v>
      </c>
      <c r="M99" s="2" t="e">
        <f>I99+F99</f>
        <v>#REF!</v>
      </c>
      <c r="N99" s="75" t="e">
        <f>SUM(K99:M99)</f>
        <v>#REF!</v>
      </c>
      <c r="O99" s="24" t="e">
        <f>SUM(N97:N99)</f>
        <v>#REF!</v>
      </c>
      <c r="P99" s="624" t="e">
        <f>IF(A99="e",MAX(K99:M99),0)</f>
        <v>#REF!</v>
      </c>
      <c r="Q99" s="52">
        <f>IF(A99="c",MAX(K99:M99),0)</f>
        <v>0</v>
      </c>
      <c r="R99" s="53">
        <f>IF(A99="f",MAX(K99:M99),0)</f>
        <v>0</v>
      </c>
      <c r="T99" s="616" t="e">
        <f>IF(A99="e",N99,0)</f>
        <v>#REF!</v>
      </c>
      <c r="U99" s="49">
        <f>IF(A99="c",N99,0)</f>
        <v>0</v>
      </c>
      <c r="V99" s="50">
        <f>IF(A99="f",N99,0)</f>
        <v>0</v>
      </c>
    </row>
    <row r="100" spans="1:22" ht="15" thickBot="1">
      <c r="A100" s="10"/>
      <c r="B100" s="16"/>
      <c r="C100" s="16"/>
      <c r="D100" s="773" t="s">
        <v>27</v>
      </c>
      <c r="E100" s="773"/>
      <c r="F100" s="83">
        <v>23</v>
      </c>
      <c r="G100" s="18"/>
      <c r="H100" s="18"/>
      <c r="I100" s="18"/>
      <c r="J100" s="81"/>
      <c r="K100" s="82"/>
      <c r="L100" s="2"/>
      <c r="M100" s="82"/>
      <c r="N100" s="75"/>
      <c r="O100" s="24"/>
      <c r="P100" s="624"/>
      <c r="Q100" s="52"/>
      <c r="R100" s="53"/>
      <c r="T100" s="616"/>
      <c r="U100" s="49"/>
      <c r="V100" s="50"/>
    </row>
    <row r="101" spans="1:22" ht="14.25">
      <c r="A101" s="41" t="str">
        <f>Uno!D87</f>
        <v>FD</v>
      </c>
      <c r="B101" s="16" t="str">
        <f>Uno!C85</f>
        <v>9-I Love Bowling (P.Fipaldini)</v>
      </c>
      <c r="C101" s="16" t="str">
        <f>Uno!C87</f>
        <v>Aloe Antonietta</v>
      </c>
      <c r="D101" s="16"/>
      <c r="E101" s="16"/>
      <c r="F101" s="16">
        <f>Uno!E87</f>
        <v>25</v>
      </c>
      <c r="G101" s="16" t="e">
        <f>Uno!#REF!</f>
        <v>#REF!</v>
      </c>
      <c r="H101" s="18" t="e">
        <f>Uno!#REF!</f>
        <v>#REF!</v>
      </c>
      <c r="I101" s="18" t="e">
        <f>Uno!#REF!</f>
        <v>#REF!</v>
      </c>
      <c r="J101" s="18" t="e">
        <f>SUM(G101:I101)</f>
        <v>#REF!</v>
      </c>
      <c r="K101" s="2" t="e">
        <f>G101+F101</f>
        <v>#REF!</v>
      </c>
      <c r="L101" s="2" t="e">
        <f>H101+F101</f>
        <v>#REF!</v>
      </c>
      <c r="M101" s="2" t="e">
        <f>I101+F101</f>
        <v>#REF!</v>
      </c>
      <c r="N101" s="75" t="e">
        <f>SUM(K101:M101)</f>
        <v>#REF!</v>
      </c>
      <c r="P101" s="625">
        <f>IF(A101="e",MAX(K101:M101),0)</f>
        <v>0</v>
      </c>
      <c r="Q101" s="47">
        <f>IF(A101="c",MAX(K101:M101),0)</f>
        <v>0</v>
      </c>
      <c r="R101" s="48">
        <f>IF(A101="f",MAX(K101:M101),0)</f>
        <v>0</v>
      </c>
      <c r="T101" s="616">
        <f>IF(A101="e",N101,0)</f>
        <v>0</v>
      </c>
      <c r="U101" s="49">
        <f>IF(A101="c",N101,0)</f>
        <v>0</v>
      </c>
      <c r="V101" s="50">
        <f>IF(A101="f",N101,0)</f>
        <v>0</v>
      </c>
    </row>
    <row r="102" spans="1:22" ht="14.25">
      <c r="A102" s="41" t="str">
        <f>Uno!D88</f>
        <v>B</v>
      </c>
      <c r="B102" s="16" t="str">
        <f>Uno!C85</f>
        <v>9-I Love Bowling (P.Fipaldini)</v>
      </c>
      <c r="C102" s="16" t="str">
        <f>Uno!C88</f>
        <v>Gregori Marcello</v>
      </c>
      <c r="D102" s="16"/>
      <c r="E102" s="16"/>
      <c r="F102" s="16">
        <f>Uno!E88</f>
        <v>5</v>
      </c>
      <c r="G102" s="16" t="e">
        <f>Uno!#REF!</f>
        <v>#REF!</v>
      </c>
      <c r="H102" s="18" t="e">
        <f>Uno!#REF!</f>
        <v>#REF!</v>
      </c>
      <c r="I102" s="18" t="e">
        <f>Uno!#REF!</f>
        <v>#REF!</v>
      </c>
      <c r="J102" s="18" t="e">
        <f>SUM(G102:I102)</f>
        <v>#REF!</v>
      </c>
      <c r="K102" s="2" t="e">
        <f>G102+F102</f>
        <v>#REF!</v>
      </c>
      <c r="L102" s="2" t="e">
        <f>H102+F102</f>
        <v>#REF!</v>
      </c>
      <c r="M102" s="2" t="e">
        <f>I102+F102</f>
        <v>#REF!</v>
      </c>
      <c r="N102" s="75" t="e">
        <f>SUM(K102:M102)</f>
        <v>#REF!</v>
      </c>
      <c r="P102" s="624">
        <f>IF(A102="e",MAX(K102:M102),0)</f>
        <v>0</v>
      </c>
      <c r="Q102" s="52">
        <f>IF(A102="c",MAX(K102:M102),0)</f>
        <v>0</v>
      </c>
      <c r="R102" s="53">
        <f>IF(A102="f",MAX(K102:M102),0)</f>
        <v>0</v>
      </c>
      <c r="T102" s="616">
        <f>IF(A102="e",N102,0)</f>
        <v>0</v>
      </c>
      <c r="U102" s="49">
        <f>IF(A102="c",N102,0)</f>
        <v>0</v>
      </c>
      <c r="V102" s="50">
        <f>IF(A102="f",N102,0)</f>
        <v>0</v>
      </c>
    </row>
    <row r="103" spans="1:22" ht="15" thickBot="1">
      <c r="A103" s="41" t="str">
        <f>Uno!D89</f>
        <v>B</v>
      </c>
      <c r="B103" s="16" t="str">
        <f>Uno!C85</f>
        <v>9-I Love Bowling (P.Fipaldini)</v>
      </c>
      <c r="C103" s="16" t="str">
        <f>Uno!C89</f>
        <v>Sarao Giorgio</v>
      </c>
      <c r="D103" s="16"/>
      <c r="E103" s="16"/>
      <c r="F103" s="16">
        <f>Uno!E89</f>
        <v>5</v>
      </c>
      <c r="G103" s="16" t="e">
        <f>Uno!#REF!</f>
        <v>#REF!</v>
      </c>
      <c r="H103" s="18" t="e">
        <f>Uno!#REF!</f>
        <v>#REF!</v>
      </c>
      <c r="I103" s="18" t="e">
        <f>Uno!#REF!</f>
        <v>#REF!</v>
      </c>
      <c r="J103" s="18" t="e">
        <f>SUM(G103:I103)</f>
        <v>#REF!</v>
      </c>
      <c r="K103" s="2" t="e">
        <f>G103+F103</f>
        <v>#REF!</v>
      </c>
      <c r="L103" s="2" t="e">
        <f>H103+F103</f>
        <v>#REF!</v>
      </c>
      <c r="M103" s="2" t="e">
        <f>I103+F103</f>
        <v>#REF!</v>
      </c>
      <c r="N103" s="75" t="e">
        <f>SUM(K103:M103)</f>
        <v>#REF!</v>
      </c>
      <c r="O103" s="24" t="e">
        <f>SUM(N101:N103)</f>
        <v>#REF!</v>
      </c>
      <c r="P103" s="624">
        <f>IF(A103="e",MAX(K103:M103),0)</f>
        <v>0</v>
      </c>
      <c r="Q103" s="52">
        <f>IF(A103="c",MAX(K103:M103),0)</f>
        <v>0</v>
      </c>
      <c r="R103" s="53">
        <f>IF(A103="f",MAX(K103:M103),0)</f>
        <v>0</v>
      </c>
      <c r="T103" s="616">
        <f>IF(A103="e",N103,0)</f>
        <v>0</v>
      </c>
      <c r="U103" s="49">
        <f>IF(A103="c",N103,0)</f>
        <v>0</v>
      </c>
      <c r="V103" s="50">
        <f>IF(A103="f",N103,0)</f>
        <v>0</v>
      </c>
    </row>
    <row r="104" spans="1:22" ht="15" thickBot="1">
      <c r="A104" s="59"/>
      <c r="B104" s="16"/>
      <c r="C104" s="16"/>
      <c r="D104" s="773" t="s">
        <v>27</v>
      </c>
      <c r="E104" s="773"/>
      <c r="F104" s="83">
        <v>24</v>
      </c>
      <c r="G104" s="18"/>
      <c r="H104" s="18"/>
      <c r="I104" s="18"/>
      <c r="J104" s="18"/>
      <c r="K104" s="82"/>
      <c r="L104" s="2"/>
      <c r="M104" s="82"/>
      <c r="N104" s="75"/>
      <c r="O104" s="24"/>
      <c r="P104" s="624"/>
      <c r="Q104" s="52"/>
      <c r="R104" s="53"/>
      <c r="T104" s="616"/>
      <c r="U104" s="49"/>
      <c r="V104" s="50"/>
    </row>
    <row r="105" spans="1:22" ht="14.25">
      <c r="A105" s="41" t="str">
        <f>Uno!J87</f>
        <v>B</v>
      </c>
      <c r="B105" s="16" t="str">
        <f>Uno!I85</f>
        <v>21-Technip (M.Giuffrida)</v>
      </c>
      <c r="C105" s="16" t="str">
        <f>Uno!I87</f>
        <v>Di Domizio Tullio</v>
      </c>
      <c r="D105" s="16">
        <v>41648</v>
      </c>
      <c r="E105" s="16"/>
      <c r="F105" s="16">
        <f>Uno!K87</f>
        <v>5</v>
      </c>
      <c r="G105" s="16" t="e">
        <f>Uno!#REF!</f>
        <v>#REF!</v>
      </c>
      <c r="H105" s="18" t="e">
        <f>Uno!#REF!</f>
        <v>#REF!</v>
      </c>
      <c r="I105" s="18" t="e">
        <f>Uno!#REF!</f>
        <v>#REF!</v>
      </c>
      <c r="J105" s="18" t="e">
        <f>SUM(G105:I105)</f>
        <v>#REF!</v>
      </c>
      <c r="K105" s="2" t="e">
        <f>G105+F105</f>
        <v>#REF!</v>
      </c>
      <c r="L105" s="2" t="e">
        <f>H105+F105</f>
        <v>#REF!</v>
      </c>
      <c r="M105" s="2" t="e">
        <f>I105+F105</f>
        <v>#REF!</v>
      </c>
      <c r="N105" s="75" t="e">
        <f>SUM(K105:M105)</f>
        <v>#REF!</v>
      </c>
      <c r="P105" s="625">
        <f>IF(A105="e",MAX(K105:M105),0)</f>
        <v>0</v>
      </c>
      <c r="Q105" s="47">
        <f>IF(A105="c",MAX(K105:M105),0)</f>
        <v>0</v>
      </c>
      <c r="R105" s="48">
        <f>IF(A105="f",MAX(K105:M105),0)</f>
        <v>0</v>
      </c>
      <c r="T105" s="616">
        <f>IF(A105="e",N105,0)</f>
        <v>0</v>
      </c>
      <c r="U105" s="49">
        <f>IF(A105="c",N105,0)</f>
        <v>0</v>
      </c>
      <c r="V105" s="50">
        <f>IF(A105="f",N105,0)</f>
        <v>0</v>
      </c>
    </row>
    <row r="106" spans="1:22" ht="14.25">
      <c r="A106" s="41" t="str">
        <f>Uno!J88</f>
        <v>A</v>
      </c>
      <c r="B106" s="16" t="str">
        <f>Uno!I85</f>
        <v>21-Technip (M.Giuffrida)</v>
      </c>
      <c r="C106" s="16" t="str">
        <f>Uno!I88</f>
        <v>Sciascia Giuseppe</v>
      </c>
      <c r="D106" s="16">
        <v>41649</v>
      </c>
      <c r="E106" s="16"/>
      <c r="F106" s="16">
        <f>Uno!K88</f>
        <v>0</v>
      </c>
      <c r="G106" s="16" t="e">
        <f>Uno!#REF!</f>
        <v>#REF!</v>
      </c>
      <c r="H106" s="18" t="e">
        <f>Uno!#REF!</f>
        <v>#REF!</v>
      </c>
      <c r="I106" s="18" t="e">
        <f>Uno!#REF!</f>
        <v>#REF!</v>
      </c>
      <c r="J106" s="18" t="e">
        <f>SUM(G106:I106)</f>
        <v>#REF!</v>
      </c>
      <c r="K106" s="2" t="e">
        <f>G106+F106</f>
        <v>#REF!</v>
      </c>
      <c r="L106" s="2" t="e">
        <f>H106+F106</f>
        <v>#REF!</v>
      </c>
      <c r="M106" s="2" t="e">
        <f>I106+F106</f>
        <v>#REF!</v>
      </c>
      <c r="N106" s="75" t="e">
        <f>SUM(K106:M106)</f>
        <v>#REF!</v>
      </c>
      <c r="P106" s="624">
        <f>IF(A106="e",MAX(K106:M106),0)</f>
        <v>0</v>
      </c>
      <c r="Q106" s="52">
        <f>IF(A106="c",MAX(K106:M106),0)</f>
        <v>0</v>
      </c>
      <c r="R106" s="53">
        <f>IF(A106="f",MAX(K106:M106),0)</f>
        <v>0</v>
      </c>
      <c r="T106" s="616">
        <f>IF(A106="e",N106,0)</f>
        <v>0</v>
      </c>
      <c r="U106" s="49">
        <f>IF(A106="c",N106,0)</f>
        <v>0</v>
      </c>
      <c r="V106" s="50">
        <f>IF(A106="f",N106,0)</f>
        <v>0</v>
      </c>
    </row>
    <row r="107" spans="1:22" ht="14.25">
      <c r="A107" s="41" t="str">
        <f>Uno!J89</f>
        <v>D</v>
      </c>
      <c r="B107" s="16" t="str">
        <f>Uno!I85</f>
        <v>21-Technip (M.Giuffrida)</v>
      </c>
      <c r="C107" s="16" t="str">
        <f>Uno!I89</f>
        <v>Jose Ronaldo</v>
      </c>
      <c r="D107" s="16">
        <v>41650</v>
      </c>
      <c r="E107" s="16"/>
      <c r="F107" s="16">
        <f>Uno!K89</f>
        <v>15</v>
      </c>
      <c r="G107" s="16" t="e">
        <f>Uno!#REF!</f>
        <v>#REF!</v>
      </c>
      <c r="H107" s="18" t="e">
        <f>Uno!#REF!</f>
        <v>#REF!</v>
      </c>
      <c r="I107" s="18" t="e">
        <f>Uno!#REF!</f>
        <v>#REF!</v>
      </c>
      <c r="J107" s="18" t="e">
        <f>SUM(G107:I107)</f>
        <v>#REF!</v>
      </c>
      <c r="K107" s="2" t="e">
        <f>G107+F107</f>
        <v>#REF!</v>
      </c>
      <c r="L107" s="2" t="e">
        <f>H107+F107</f>
        <v>#REF!</v>
      </c>
      <c r="M107" s="2" t="e">
        <f>I107+F107</f>
        <v>#REF!</v>
      </c>
      <c r="N107" s="75" t="e">
        <f>SUM(K107:M107)</f>
        <v>#REF!</v>
      </c>
      <c r="O107" s="24" t="e">
        <f>SUM(N105:N107)</f>
        <v>#REF!</v>
      </c>
      <c r="P107" s="624">
        <f>IF(A107="e",MAX(K107:M107),0)</f>
        <v>0</v>
      </c>
      <c r="Q107" s="52">
        <f>IF(A107="c",MAX(K107:M107),0)</f>
        <v>0</v>
      </c>
      <c r="R107" s="53">
        <f>IF(A107="f",MAX(K107:M107),0)</f>
        <v>0</v>
      </c>
      <c r="T107" s="616">
        <f>IF(A107="e",N107,0)</f>
        <v>0</v>
      </c>
      <c r="U107" s="49">
        <f>IF(A107="c",N107,0)</f>
        <v>0</v>
      </c>
      <c r="V107" s="50">
        <f>IF(A107="f",N107,0)</f>
        <v>0</v>
      </c>
    </row>
    <row r="108" spans="1:22" ht="15" thickBot="1">
      <c r="A108" s="10"/>
      <c r="B108" s="16"/>
      <c r="C108" s="16"/>
      <c r="D108" s="16"/>
      <c r="E108" s="16"/>
      <c r="F108" s="18"/>
      <c r="G108" s="18"/>
      <c r="H108" s="18"/>
      <c r="I108" s="18"/>
      <c r="J108" s="18"/>
      <c r="K108" s="10"/>
      <c r="L108" s="18"/>
      <c r="M108" s="10"/>
      <c r="N108" s="75"/>
      <c r="O108" s="24"/>
      <c r="P108" s="165" t="s">
        <v>28</v>
      </c>
      <c r="Q108" s="76" t="s">
        <v>29</v>
      </c>
      <c r="R108" s="77" t="s">
        <v>30</v>
      </c>
      <c r="T108" s="23" t="s">
        <v>28</v>
      </c>
      <c r="U108" s="23" t="s">
        <v>29</v>
      </c>
      <c r="V108" s="23" t="s">
        <v>30</v>
      </c>
    </row>
    <row r="109" spans="1:22" ht="15.75" thickBot="1">
      <c r="A109" s="10"/>
      <c r="B109" s="16"/>
      <c r="C109" s="16"/>
      <c r="D109" s="16"/>
      <c r="E109" s="16"/>
      <c r="F109" s="18"/>
      <c r="G109" s="18"/>
      <c r="H109" s="18"/>
      <c r="I109" s="18"/>
      <c r="J109" s="18"/>
      <c r="K109" s="10"/>
      <c r="L109" s="18"/>
      <c r="M109" s="10"/>
      <c r="N109" s="75"/>
      <c r="P109" s="166" t="e">
        <f>MAX(P59:P107)</f>
        <v>#REF!</v>
      </c>
      <c r="Q109" s="78" t="e">
        <f>MAX(Q59:Q107)</f>
        <v>#REF!</v>
      </c>
      <c r="R109" s="79">
        <f>MAX(R59:R107)</f>
        <v>0</v>
      </c>
      <c r="S109" s="80"/>
      <c r="T109" s="166" t="e">
        <f>MAX(T59:T107)</f>
        <v>#REF!</v>
      </c>
      <c r="U109" s="78" t="e">
        <f>MAX(U59:U107)</f>
        <v>#REF!</v>
      </c>
      <c r="V109" s="79">
        <f>MAX(V59:V107)</f>
        <v>0</v>
      </c>
    </row>
    <row r="110" spans="1:14" ht="14.25">
      <c r="A110" s="10"/>
      <c r="B110" s="16"/>
      <c r="C110" s="16"/>
      <c r="D110" s="16"/>
      <c r="E110" s="16"/>
      <c r="F110" s="18"/>
      <c r="G110" s="18"/>
      <c r="H110" s="18"/>
      <c r="I110" s="18"/>
      <c r="J110" s="18"/>
      <c r="K110" s="10"/>
      <c r="L110" s="18"/>
      <c r="M110" s="10"/>
      <c r="N110" s="75"/>
    </row>
    <row r="111" spans="1:22" ht="14.25">
      <c r="A111" s="84"/>
      <c r="B111" s="85"/>
      <c r="C111" s="85"/>
      <c r="D111" s="85"/>
      <c r="E111" s="85"/>
      <c r="F111" s="86"/>
      <c r="G111" s="86"/>
      <c r="H111" s="86"/>
      <c r="I111" s="86"/>
      <c r="J111" s="2"/>
      <c r="K111" s="87"/>
      <c r="L111" s="2"/>
      <c r="M111" s="82"/>
      <c r="N111" s="75"/>
      <c r="O111" s="23" t="s">
        <v>440</v>
      </c>
      <c r="P111" s="23" t="e">
        <f>LARGE(P60:P107,1)</f>
        <v>#REF!</v>
      </c>
      <c r="Q111" s="23" t="e">
        <f>LARGE(Q60:Q107,1)</f>
        <v>#REF!</v>
      </c>
      <c r="R111" s="23">
        <f>LARGE(R60:R107,1)</f>
        <v>0</v>
      </c>
      <c r="T111" s="23" t="e">
        <f>LARGE(T60:T107,1)</f>
        <v>#REF!</v>
      </c>
      <c r="U111" s="23" t="e">
        <f>LARGE(U60:U107,1)</f>
        <v>#REF!</v>
      </c>
      <c r="V111" s="23">
        <f>LARGE(V60:V107,1)</f>
        <v>0</v>
      </c>
    </row>
    <row r="112" spans="1:22" ht="14.25">
      <c r="A112" s="84"/>
      <c r="B112" s="16"/>
      <c r="C112" s="85"/>
      <c r="D112" s="85"/>
      <c r="E112" s="85"/>
      <c r="F112" s="2"/>
      <c r="G112" s="2"/>
      <c r="H112" s="2"/>
      <c r="I112" s="2"/>
      <c r="J112" s="2"/>
      <c r="K112" s="87"/>
      <c r="L112" s="2"/>
      <c r="M112" s="82"/>
      <c r="N112" s="75"/>
      <c r="O112" s="23" t="s">
        <v>441</v>
      </c>
      <c r="P112" s="23" t="e">
        <f>LARGE(P60:P107,2)</f>
        <v>#REF!</v>
      </c>
      <c r="Q112" s="23" t="e">
        <f>LARGE(Q60:Q107,2)</f>
        <v>#REF!</v>
      </c>
      <c r="R112" s="23">
        <f>LARGE(R60:R107,2)</f>
        <v>0</v>
      </c>
      <c r="T112" s="23" t="e">
        <f>LARGE(T60:T107,2)</f>
        <v>#REF!</v>
      </c>
      <c r="U112" s="23" t="e">
        <f>LARGE(U60:U107,2)</f>
        <v>#REF!</v>
      </c>
      <c r="V112" s="23">
        <f>LARGE(V60:V107,2)</f>
        <v>0</v>
      </c>
    </row>
    <row r="113" spans="1:22" ht="14.25">
      <c r="A113" s="84"/>
      <c r="B113" s="85"/>
      <c r="C113" s="85"/>
      <c r="D113" s="85"/>
      <c r="E113" s="85"/>
      <c r="F113" s="2"/>
      <c r="G113" s="2"/>
      <c r="H113" s="2"/>
      <c r="I113" s="2"/>
      <c r="J113" s="2"/>
      <c r="K113" s="87"/>
      <c r="L113" s="2"/>
      <c r="M113" s="82"/>
      <c r="N113" s="75"/>
      <c r="O113" s="23" t="s">
        <v>442</v>
      </c>
      <c r="P113" s="23" t="e">
        <f>LARGE(P60:P107,3)</f>
        <v>#REF!</v>
      </c>
      <c r="Q113" s="23" t="e">
        <f>LARGE(Q60:Q107,3)</f>
        <v>#REF!</v>
      </c>
      <c r="R113" s="23">
        <f>LARGE(R60:R107,3)</f>
        <v>0</v>
      </c>
      <c r="T113" s="23" t="e">
        <f>LARGE(T60:T107,3)</f>
        <v>#REF!</v>
      </c>
      <c r="U113" s="23" t="e">
        <f>LARGE(U60:U107,3)</f>
        <v>#REF!</v>
      </c>
      <c r="V113" s="23">
        <f>LARGE(V60:V107,3)</f>
        <v>0</v>
      </c>
    </row>
    <row r="114" spans="1:22" ht="14.25">
      <c r="A114" s="84"/>
      <c r="B114" s="85"/>
      <c r="C114" s="85"/>
      <c r="D114" s="85"/>
      <c r="E114" s="85"/>
      <c r="F114" s="2"/>
      <c r="G114" s="2"/>
      <c r="H114" s="2"/>
      <c r="I114" s="2"/>
      <c r="J114" s="2"/>
      <c r="K114" s="87"/>
      <c r="L114" s="2"/>
      <c r="M114" s="82"/>
      <c r="N114" s="75"/>
      <c r="O114" s="23" t="s">
        <v>443</v>
      </c>
      <c r="P114" s="23" t="e">
        <f>LARGE(P60:P107,4)</f>
        <v>#REF!</v>
      </c>
      <c r="Q114" s="23" t="e">
        <f>LARGE(Q60:Q107,4)</f>
        <v>#REF!</v>
      </c>
      <c r="R114" s="23">
        <f>LARGE(R60:R107,4)</f>
        <v>0</v>
      </c>
      <c r="T114" s="23" t="e">
        <f>LARGE(T60:T107,4)</f>
        <v>#REF!</v>
      </c>
      <c r="U114" s="23" t="e">
        <f>LARGE(U60:U107,4)</f>
        <v>#REF!</v>
      </c>
      <c r="V114" s="23">
        <f>LARGE(V60:V107,4)</f>
        <v>0</v>
      </c>
    </row>
    <row r="115" spans="1:14" ht="14.25">
      <c r="A115" s="84"/>
      <c r="B115" s="16"/>
      <c r="C115" s="85"/>
      <c r="D115" s="85"/>
      <c r="E115" s="85"/>
      <c r="F115" s="86"/>
      <c r="G115" s="86"/>
      <c r="H115" s="86"/>
      <c r="I115" s="86"/>
      <c r="J115" s="86"/>
      <c r="K115" s="87"/>
      <c r="L115" s="2"/>
      <c r="M115" s="82"/>
      <c r="N115" s="75"/>
    </row>
    <row r="116" spans="1:14" ht="14.25">
      <c r="A116" s="84"/>
      <c r="B116" s="16"/>
      <c r="C116" s="85"/>
      <c r="D116" s="85"/>
      <c r="E116" s="85"/>
      <c r="F116" s="2"/>
      <c r="G116" s="2"/>
      <c r="H116" s="2"/>
      <c r="I116" s="2"/>
      <c r="J116" s="2"/>
      <c r="K116" s="87"/>
      <c r="L116" s="2"/>
      <c r="M116" s="82"/>
      <c r="N116" s="75"/>
    </row>
    <row r="117" spans="1:14" ht="14.25">
      <c r="A117" s="84"/>
      <c r="B117" s="85"/>
      <c r="C117" s="85"/>
      <c r="D117" s="85"/>
      <c r="E117" s="85"/>
      <c r="F117" s="86"/>
      <c r="G117" s="86"/>
      <c r="H117" s="86"/>
      <c r="I117" s="86"/>
      <c r="J117" s="2"/>
      <c r="K117" s="87"/>
      <c r="L117" s="2"/>
      <c r="M117" s="82"/>
      <c r="N117" s="75"/>
    </row>
    <row r="118" spans="1:14" ht="14.25">
      <c r="A118" s="84"/>
      <c r="B118" s="1"/>
      <c r="C118" s="85"/>
      <c r="D118" s="85"/>
      <c r="E118" s="85"/>
      <c r="F118" s="86"/>
      <c r="G118" s="86"/>
      <c r="H118" s="86"/>
      <c r="I118" s="86"/>
      <c r="J118" s="86"/>
      <c r="L118" s="86"/>
      <c r="M118" s="84"/>
      <c r="N118" s="88"/>
    </row>
    <row r="119" spans="1:14" ht="14.25">
      <c r="A119" s="84"/>
      <c r="B119" s="85"/>
      <c r="C119" s="85"/>
      <c r="D119" s="85"/>
      <c r="E119" s="85"/>
      <c r="F119" s="2"/>
      <c r="G119" s="2"/>
      <c r="H119" s="2"/>
      <c r="I119" s="2"/>
      <c r="J119" s="2"/>
      <c r="K119" s="87"/>
      <c r="L119" s="2"/>
      <c r="M119" s="82"/>
      <c r="N119" s="75"/>
    </row>
    <row r="120" spans="1:14" ht="14.25">
      <c r="A120" s="84"/>
      <c r="B120" s="85"/>
      <c r="C120" s="85"/>
      <c r="D120" s="85"/>
      <c r="E120" s="85"/>
      <c r="F120" s="86"/>
      <c r="G120" s="86"/>
      <c r="H120" s="86"/>
      <c r="I120" s="86"/>
      <c r="J120" s="86"/>
      <c r="K120" s="87"/>
      <c r="L120" s="2"/>
      <c r="M120" s="82"/>
      <c r="N120" s="75"/>
    </row>
    <row r="121" spans="1:14" ht="14.25">
      <c r="A121" s="84"/>
      <c r="B121" s="85"/>
      <c r="C121" s="85"/>
      <c r="D121" s="85"/>
      <c r="E121" s="85"/>
      <c r="F121" s="2"/>
      <c r="G121" s="2"/>
      <c r="H121" s="2"/>
      <c r="I121" s="2"/>
      <c r="J121" s="2"/>
      <c r="K121" s="87"/>
      <c r="L121" s="2"/>
      <c r="M121" s="82"/>
      <c r="N121" s="75"/>
    </row>
    <row r="122" spans="1:14" ht="14.25">
      <c r="A122" s="84"/>
      <c r="B122" s="85"/>
      <c r="C122" s="85"/>
      <c r="D122" s="85"/>
      <c r="E122" s="85"/>
      <c r="F122" s="2"/>
      <c r="G122" s="2"/>
      <c r="H122" s="2"/>
      <c r="I122" s="2"/>
      <c r="J122" s="2"/>
      <c r="K122" s="87"/>
      <c r="L122" s="2"/>
      <c r="M122" s="82"/>
      <c r="N122" s="75"/>
    </row>
    <row r="123" spans="1:14" ht="14.25">
      <c r="A123" s="84"/>
      <c r="B123" s="85"/>
      <c r="C123" s="85"/>
      <c r="D123" s="85"/>
      <c r="E123" s="85"/>
      <c r="F123" s="86"/>
      <c r="G123" s="86"/>
      <c r="H123" s="86"/>
      <c r="I123" s="86"/>
      <c r="J123" s="86"/>
      <c r="K123" s="87"/>
      <c r="L123" s="2"/>
      <c r="M123" s="82"/>
      <c r="N123" s="75"/>
    </row>
    <row r="124" spans="1:14" ht="14.25">
      <c r="A124" s="84"/>
      <c r="B124" s="85"/>
      <c r="C124" s="85"/>
      <c r="D124" s="85"/>
      <c r="E124" s="85"/>
      <c r="F124" s="2"/>
      <c r="G124" s="2"/>
      <c r="H124" s="2"/>
      <c r="I124" s="2"/>
      <c r="J124" s="2"/>
      <c r="K124" s="87"/>
      <c r="L124" s="2"/>
      <c r="M124" s="82"/>
      <c r="N124" s="75"/>
    </row>
    <row r="125" spans="1:14" ht="14.25">
      <c r="A125" s="84"/>
      <c r="B125" s="85"/>
      <c r="C125" s="85"/>
      <c r="D125" s="85"/>
      <c r="E125" s="85"/>
      <c r="F125" s="2"/>
      <c r="G125" s="2"/>
      <c r="H125" s="2"/>
      <c r="I125" s="2"/>
      <c r="J125" s="2"/>
      <c r="K125" s="87"/>
      <c r="L125" s="2"/>
      <c r="M125" s="82"/>
      <c r="N125" s="75"/>
    </row>
    <row r="126" spans="1:14" ht="14.25">
      <c r="A126" s="84"/>
      <c r="B126" s="85"/>
      <c r="C126" s="85"/>
      <c r="D126" s="85"/>
      <c r="E126" s="85"/>
      <c r="F126" s="86"/>
      <c r="G126" s="86"/>
      <c r="H126" s="86"/>
      <c r="I126" s="86"/>
      <c r="J126" s="86"/>
      <c r="K126" s="87"/>
      <c r="L126" s="2"/>
      <c r="M126" s="82"/>
      <c r="N126" s="75"/>
    </row>
    <row r="127" spans="1:14" ht="14.25">
      <c r="A127" s="84"/>
      <c r="B127" s="85"/>
      <c r="C127" s="85"/>
      <c r="D127" s="85"/>
      <c r="E127" s="85"/>
      <c r="F127" s="2"/>
      <c r="G127" s="2"/>
      <c r="H127" s="2"/>
      <c r="I127" s="2"/>
      <c r="J127" s="2"/>
      <c r="K127" s="87"/>
      <c r="L127" s="2"/>
      <c r="M127" s="82"/>
      <c r="N127" s="75"/>
    </row>
    <row r="128" spans="1:14" ht="14.25">
      <c r="A128" s="10"/>
      <c r="B128" s="16"/>
      <c r="C128" s="16"/>
      <c r="D128" s="16"/>
      <c r="E128" s="16"/>
      <c r="F128" s="2"/>
      <c r="G128" s="2"/>
      <c r="H128" s="2"/>
      <c r="I128" s="2"/>
      <c r="J128" s="2"/>
      <c r="K128" s="87"/>
      <c r="L128" s="2"/>
      <c r="M128" s="82"/>
      <c r="N128" s="75"/>
    </row>
    <row r="129" spans="1:14" ht="14.25">
      <c r="A129" s="10"/>
      <c r="B129" s="16"/>
      <c r="C129" s="16"/>
      <c r="D129" s="16"/>
      <c r="E129" s="16"/>
      <c r="F129" s="2"/>
      <c r="G129" s="2"/>
      <c r="H129" s="2"/>
      <c r="I129" s="2"/>
      <c r="J129" s="2"/>
      <c r="K129" s="87"/>
      <c r="L129" s="2"/>
      <c r="M129" s="82"/>
      <c r="N129" s="75"/>
    </row>
    <row r="130" spans="1:14" ht="14.25">
      <c r="A130" s="10"/>
      <c r="B130" s="16"/>
      <c r="C130" s="16"/>
      <c r="D130" s="16"/>
      <c r="E130" s="16"/>
      <c r="F130" s="2"/>
      <c r="G130" s="2"/>
      <c r="H130" s="2"/>
      <c r="I130" s="2"/>
      <c r="J130" s="2"/>
      <c r="K130" s="87"/>
      <c r="L130" s="2"/>
      <c r="M130" s="82"/>
      <c r="N130" s="75"/>
    </row>
    <row r="131" spans="1:14" ht="14.25">
      <c r="A131" s="10"/>
      <c r="B131" s="16"/>
      <c r="C131" s="16"/>
      <c r="D131" s="16"/>
      <c r="E131" s="16"/>
      <c r="F131" s="2"/>
      <c r="G131" s="2"/>
      <c r="H131" s="2"/>
      <c r="I131" s="2"/>
      <c r="J131" s="2"/>
      <c r="K131" s="87"/>
      <c r="L131" s="2"/>
      <c r="M131" s="82"/>
      <c r="N131" s="75"/>
    </row>
    <row r="132" spans="1:14" ht="14.25">
      <c r="A132" s="10"/>
      <c r="B132" s="16"/>
      <c r="C132" s="16"/>
      <c r="D132" s="16"/>
      <c r="E132" s="16"/>
      <c r="F132" s="18"/>
      <c r="G132" s="18"/>
      <c r="H132" s="18"/>
      <c r="I132" s="18"/>
      <c r="J132" s="2"/>
      <c r="K132" s="87"/>
      <c r="L132" s="2"/>
      <c r="M132" s="82"/>
      <c r="N132" s="75"/>
    </row>
    <row r="133" spans="1:14" ht="14.25">
      <c r="A133" s="10"/>
      <c r="B133" s="16"/>
      <c r="C133" s="16"/>
      <c r="D133" s="16"/>
      <c r="E133" s="16"/>
      <c r="F133" s="18"/>
      <c r="G133" s="18"/>
      <c r="H133" s="18"/>
      <c r="I133" s="18"/>
      <c r="J133" s="18"/>
      <c r="K133" s="87"/>
      <c r="L133" s="2"/>
      <c r="M133" s="82"/>
      <c r="N133" s="75"/>
    </row>
    <row r="134" spans="1:14" ht="14.25">
      <c r="A134" s="10"/>
      <c r="B134" s="16"/>
      <c r="C134" s="16"/>
      <c r="D134" s="16"/>
      <c r="E134" s="16"/>
      <c r="F134" s="18"/>
      <c r="G134" s="18"/>
      <c r="H134" s="18"/>
      <c r="I134" s="18"/>
      <c r="J134" s="18"/>
      <c r="K134" s="87"/>
      <c r="L134" s="2"/>
      <c r="M134" s="82"/>
      <c r="N134" s="75"/>
    </row>
    <row r="135" spans="1:14" ht="14.25">
      <c r="A135" s="10"/>
      <c r="B135" s="16"/>
      <c r="C135" s="16"/>
      <c r="D135" s="16"/>
      <c r="E135" s="16"/>
      <c r="F135" s="18"/>
      <c r="G135" s="18"/>
      <c r="H135" s="18"/>
      <c r="I135" s="18"/>
      <c r="J135" s="2"/>
      <c r="K135" s="87"/>
      <c r="L135" s="2"/>
      <c r="M135" s="82"/>
      <c r="N135" s="75"/>
    </row>
    <row r="136" spans="1:14" ht="14.25">
      <c r="A136" s="10"/>
      <c r="B136" s="16"/>
      <c r="C136" s="16"/>
      <c r="D136" s="16"/>
      <c r="E136" s="16"/>
      <c r="F136" s="18"/>
      <c r="G136" s="18"/>
      <c r="H136" s="18"/>
      <c r="I136" s="18"/>
      <c r="J136" s="18"/>
      <c r="K136" s="87"/>
      <c r="L136" s="2"/>
      <c r="M136" s="82"/>
      <c r="N136" s="75"/>
    </row>
    <row r="137" spans="1:14" ht="14.25">
      <c r="A137" s="10"/>
      <c r="B137" s="16"/>
      <c r="C137" s="16"/>
      <c r="D137" s="16"/>
      <c r="E137" s="16"/>
      <c r="F137" s="18"/>
      <c r="G137" s="18"/>
      <c r="H137" s="18"/>
      <c r="I137" s="18"/>
      <c r="J137" s="18"/>
      <c r="K137" s="87"/>
      <c r="L137" s="2"/>
      <c r="M137" s="82"/>
      <c r="N137" s="75"/>
    </row>
    <row r="138" spans="1:14" ht="14.25">
      <c r="A138" s="10"/>
      <c r="B138" s="16"/>
      <c r="C138" s="16"/>
      <c r="D138" s="16"/>
      <c r="E138" s="16"/>
      <c r="F138" s="18"/>
      <c r="G138" s="18"/>
      <c r="H138" s="18"/>
      <c r="I138" s="18"/>
      <c r="J138" s="18"/>
      <c r="K138" s="87"/>
      <c r="L138" s="2"/>
      <c r="M138" s="82"/>
      <c r="N138" s="75"/>
    </row>
    <row r="139" spans="1:14" ht="14.25">
      <c r="A139" s="10"/>
      <c r="B139" s="16"/>
      <c r="C139" s="16"/>
      <c r="D139" s="16"/>
      <c r="E139" s="16"/>
      <c r="F139" s="2"/>
      <c r="G139" s="2"/>
      <c r="H139" s="2"/>
      <c r="I139" s="2"/>
      <c r="J139" s="2"/>
      <c r="K139" s="87"/>
      <c r="L139" s="2"/>
      <c r="M139" s="82"/>
      <c r="N139" s="75"/>
    </row>
    <row r="140" spans="1:14" ht="14.25">
      <c r="A140" s="10"/>
      <c r="B140" s="16"/>
      <c r="C140" s="16"/>
      <c r="D140" s="16"/>
      <c r="E140" s="16"/>
      <c r="F140" s="18"/>
      <c r="G140" s="18"/>
      <c r="H140" s="18"/>
      <c r="I140" s="18"/>
      <c r="J140" s="18"/>
      <c r="L140" s="86"/>
      <c r="M140" s="84"/>
      <c r="N140" s="88"/>
    </row>
    <row r="142" spans="1:14" ht="14.25">
      <c r="A142" s="10"/>
      <c r="B142" s="16"/>
      <c r="C142" s="16"/>
      <c r="D142" s="16"/>
      <c r="E142" s="16"/>
      <c r="F142" s="18"/>
      <c r="G142" s="18"/>
      <c r="H142" s="18"/>
      <c r="I142" s="18"/>
      <c r="J142" s="18"/>
      <c r="L142" s="86"/>
      <c r="M142" s="84"/>
      <c r="N142" s="88"/>
    </row>
    <row r="143" spans="1:14" ht="14.25">
      <c r="A143" s="10"/>
      <c r="C143" s="16"/>
      <c r="D143" s="16"/>
      <c r="E143" s="16"/>
      <c r="F143" s="18"/>
      <c r="G143" s="18"/>
      <c r="H143" s="18"/>
      <c r="I143" s="18"/>
      <c r="J143" s="18"/>
      <c r="L143" s="86"/>
      <c r="M143" s="84"/>
      <c r="N143" s="88"/>
    </row>
    <row r="144" spans="1:14" ht="14.25">
      <c r="A144" s="10"/>
      <c r="B144" s="16"/>
      <c r="C144" s="16"/>
      <c r="D144" s="16"/>
      <c r="E144" s="16"/>
      <c r="F144" s="18"/>
      <c r="G144" s="18"/>
      <c r="H144" s="18"/>
      <c r="I144" s="18"/>
      <c r="J144" s="18"/>
      <c r="L144" s="86"/>
      <c r="M144" s="84"/>
      <c r="N144" s="88"/>
    </row>
    <row r="145" spans="1:14" ht="14.25">
      <c r="A145" s="10"/>
      <c r="B145" s="16"/>
      <c r="C145" s="16"/>
      <c r="D145" s="16"/>
      <c r="E145" s="16"/>
      <c r="F145" s="2"/>
      <c r="G145" s="2"/>
      <c r="H145" s="2"/>
      <c r="I145" s="2"/>
      <c r="J145" s="2"/>
      <c r="K145" s="87"/>
      <c r="L145" s="2"/>
      <c r="M145" s="82"/>
      <c r="N145" s="75"/>
    </row>
    <row r="146" spans="1:14" ht="14.25">
      <c r="A146" s="10"/>
      <c r="B146" s="16"/>
      <c r="C146" s="16"/>
      <c r="D146" s="16"/>
      <c r="E146" s="16"/>
      <c r="F146" s="2"/>
      <c r="G146" s="2"/>
      <c r="H146" s="2"/>
      <c r="I146" s="2"/>
      <c r="J146" s="2"/>
      <c r="K146" s="87"/>
      <c r="L146" s="2"/>
      <c r="M146" s="82"/>
      <c r="N146" s="75"/>
    </row>
    <row r="147" spans="1:14" ht="14.25">
      <c r="A147" s="10"/>
      <c r="B147" s="16"/>
      <c r="C147" s="16"/>
      <c r="D147" s="16"/>
      <c r="E147" s="16"/>
      <c r="F147" s="2"/>
      <c r="G147" s="2"/>
      <c r="H147" s="2"/>
      <c r="I147" s="2"/>
      <c r="J147" s="2"/>
      <c r="K147" s="87"/>
      <c r="L147" s="2"/>
      <c r="M147" s="82"/>
      <c r="N147" s="75"/>
    </row>
    <row r="148" spans="1:14" ht="14.25">
      <c r="A148" s="10"/>
      <c r="B148" s="16"/>
      <c r="C148" s="16"/>
      <c r="D148" s="16"/>
      <c r="E148" s="16"/>
      <c r="F148" s="18"/>
      <c r="G148" s="18"/>
      <c r="H148" s="18"/>
      <c r="I148" s="18"/>
      <c r="J148" s="18"/>
      <c r="L148" s="86"/>
      <c r="M148" s="84"/>
      <c r="N148" s="88"/>
    </row>
    <row r="149" spans="1:14" ht="14.25">
      <c r="A149" s="10"/>
      <c r="B149" s="16"/>
      <c r="C149" s="16"/>
      <c r="D149" s="16"/>
      <c r="E149" s="16"/>
      <c r="F149" s="2"/>
      <c r="G149" s="2"/>
      <c r="H149" s="2"/>
      <c r="I149" s="2"/>
      <c r="J149" s="2"/>
      <c r="K149" s="87"/>
      <c r="L149" s="2"/>
      <c r="M149" s="82"/>
      <c r="N149" s="75"/>
    </row>
    <row r="150" spans="1:14" ht="14.25">
      <c r="A150" s="10"/>
      <c r="B150" s="16"/>
      <c r="C150" s="16"/>
      <c r="D150" s="16"/>
      <c r="E150" s="16"/>
      <c r="F150" s="18"/>
      <c r="G150" s="18"/>
      <c r="H150" s="18"/>
      <c r="I150" s="18"/>
      <c r="J150" s="18"/>
      <c r="L150" s="86"/>
      <c r="M150" s="84"/>
      <c r="N150" s="88"/>
    </row>
    <row r="151" spans="1:14" ht="14.25">
      <c r="A151" s="10"/>
      <c r="B151" s="16"/>
      <c r="C151" s="16"/>
      <c r="D151" s="16"/>
      <c r="E151" s="16"/>
      <c r="F151" s="2"/>
      <c r="G151" s="2"/>
      <c r="H151" s="2"/>
      <c r="I151" s="2"/>
      <c r="J151" s="2"/>
      <c r="K151" s="87"/>
      <c r="L151" s="2"/>
      <c r="M151" s="82"/>
      <c r="N151" s="75"/>
    </row>
    <row r="152" spans="1:14" ht="14.25">
      <c r="A152" s="10"/>
      <c r="B152" s="16"/>
      <c r="C152" s="16"/>
      <c r="D152" s="16"/>
      <c r="E152" s="16"/>
      <c r="F152" s="18"/>
      <c r="G152" s="18"/>
      <c r="H152" s="18"/>
      <c r="I152" s="18"/>
      <c r="J152" s="18"/>
      <c r="L152" s="86"/>
      <c r="M152" s="84"/>
      <c r="N152" s="88"/>
    </row>
    <row r="153" spans="1:14" ht="14.25">
      <c r="A153" s="10"/>
      <c r="B153" s="16"/>
      <c r="C153" s="16"/>
      <c r="D153" s="16"/>
      <c r="E153" s="16"/>
      <c r="F153" s="18"/>
      <c r="G153" s="18"/>
      <c r="H153" s="18"/>
      <c r="I153" s="18"/>
      <c r="J153" s="18"/>
      <c r="L153" s="86"/>
      <c r="M153" s="84"/>
      <c r="N153" s="88"/>
    </row>
    <row r="154" spans="1:14" ht="14.25">
      <c r="A154" s="10"/>
      <c r="B154" s="16"/>
      <c r="C154" s="16"/>
      <c r="D154" s="16"/>
      <c r="E154" s="16"/>
      <c r="F154" s="18"/>
      <c r="G154" s="18"/>
      <c r="H154" s="18"/>
      <c r="I154" s="18"/>
      <c r="J154" s="18"/>
      <c r="L154" s="86"/>
      <c r="M154" s="84"/>
      <c r="N154" s="88"/>
    </row>
    <row r="155" spans="1:14" ht="14.25">
      <c r="A155" s="10"/>
      <c r="B155" s="16"/>
      <c r="C155" s="16"/>
      <c r="D155" s="16"/>
      <c r="E155" s="16"/>
      <c r="F155" s="2"/>
      <c r="G155" s="2"/>
      <c r="H155" s="2"/>
      <c r="I155" s="2"/>
      <c r="J155" s="2"/>
      <c r="K155" s="87"/>
      <c r="L155" s="2"/>
      <c r="M155" s="82"/>
      <c r="N155" s="75"/>
    </row>
    <row r="156" spans="1:14" ht="14.25">
      <c r="A156" s="10"/>
      <c r="B156" s="16"/>
      <c r="C156" s="16"/>
      <c r="D156" s="16"/>
      <c r="E156" s="16"/>
      <c r="F156" s="18"/>
      <c r="G156" s="18"/>
      <c r="H156" s="18"/>
      <c r="I156" s="18"/>
      <c r="J156" s="18"/>
      <c r="L156" s="86"/>
      <c r="M156" s="84"/>
      <c r="N156" s="88"/>
    </row>
    <row r="157" spans="1:14" ht="14.25">
      <c r="A157" s="10"/>
      <c r="B157" s="16"/>
      <c r="C157" s="16"/>
      <c r="D157" s="16"/>
      <c r="E157" s="16"/>
      <c r="F157" s="2"/>
      <c r="G157" s="2"/>
      <c r="H157" s="2"/>
      <c r="I157" s="2"/>
      <c r="J157" s="2"/>
      <c r="K157" s="87"/>
      <c r="L157" s="2"/>
      <c r="M157" s="82"/>
      <c r="N157" s="75"/>
    </row>
    <row r="158" ht="15">
      <c r="A158" s="10"/>
    </row>
    <row r="159" ht="15">
      <c r="A159" s="10"/>
    </row>
    <row r="160" ht="15">
      <c r="A160" s="10"/>
    </row>
    <row r="161" spans="1:14" ht="14.25">
      <c r="A161" s="10"/>
      <c r="B161" s="16"/>
      <c r="C161" s="16"/>
      <c r="D161" s="16"/>
      <c r="E161" s="16"/>
      <c r="F161" s="18"/>
      <c r="G161" s="18"/>
      <c r="H161" s="18"/>
      <c r="I161" s="18"/>
      <c r="J161" s="18"/>
      <c r="L161" s="86"/>
      <c r="M161" s="84"/>
      <c r="N161" s="88"/>
    </row>
    <row r="162" spans="1:14" ht="14.25">
      <c r="A162" s="10"/>
      <c r="B162" s="16"/>
      <c r="C162" s="16"/>
      <c r="D162" s="16"/>
      <c r="E162" s="16"/>
      <c r="F162" s="18"/>
      <c r="G162" s="18"/>
      <c r="H162" s="18"/>
      <c r="I162" s="18"/>
      <c r="J162" s="18"/>
      <c r="L162" s="86"/>
      <c r="M162" s="84"/>
      <c r="N162" s="88"/>
    </row>
    <row r="163" spans="1:14" ht="14.25">
      <c r="A163" s="10"/>
      <c r="B163" s="16"/>
      <c r="C163" s="16"/>
      <c r="D163" s="16"/>
      <c r="E163" s="16"/>
      <c r="F163" s="18"/>
      <c r="G163" s="18"/>
      <c r="H163" s="18"/>
      <c r="I163" s="18"/>
      <c r="J163" s="18"/>
      <c r="L163" s="86"/>
      <c r="M163" s="84"/>
      <c r="N163" s="88"/>
    </row>
    <row r="164" spans="1:14" ht="14.25">
      <c r="A164" s="10"/>
      <c r="B164" s="16"/>
      <c r="C164" s="16"/>
      <c r="D164" s="16"/>
      <c r="E164" s="16"/>
      <c r="F164" s="18"/>
      <c r="G164" s="18"/>
      <c r="H164" s="18"/>
      <c r="I164" s="18"/>
      <c r="J164" s="18"/>
      <c r="L164" s="86"/>
      <c r="M164" s="84"/>
      <c r="N164" s="88"/>
    </row>
    <row r="165" spans="1:14" ht="14.25">
      <c r="A165" s="10"/>
      <c r="B165" s="16"/>
      <c r="C165" s="16"/>
      <c r="D165" s="16"/>
      <c r="E165" s="16"/>
      <c r="F165" s="18"/>
      <c r="G165" s="18"/>
      <c r="H165" s="18"/>
      <c r="I165" s="18"/>
      <c r="J165" s="18"/>
      <c r="L165" s="86"/>
      <c r="M165" s="84"/>
      <c r="N165" s="88"/>
    </row>
    <row r="166" spans="1:14" ht="14.25">
      <c r="A166" s="10"/>
      <c r="B166" s="16"/>
      <c r="C166" s="16"/>
      <c r="D166" s="16"/>
      <c r="E166" s="16"/>
      <c r="F166" s="18"/>
      <c r="G166" s="18"/>
      <c r="H166" s="18"/>
      <c r="I166" s="18"/>
      <c r="J166" s="18"/>
      <c r="L166" s="86"/>
      <c r="M166" s="84"/>
      <c r="N166" s="88"/>
    </row>
    <row r="167" spans="1:14" ht="14.25">
      <c r="A167" s="10"/>
      <c r="B167" s="16"/>
      <c r="C167" s="16"/>
      <c r="D167" s="16"/>
      <c r="E167" s="16"/>
      <c r="F167" s="18"/>
      <c r="G167" s="18"/>
      <c r="H167" s="18"/>
      <c r="I167" s="18"/>
      <c r="J167" s="18"/>
      <c r="L167" s="86"/>
      <c r="M167" s="84"/>
      <c r="N167" s="88"/>
    </row>
    <row r="168" spans="1:14" ht="14.25">
      <c r="A168" s="10"/>
      <c r="B168" s="16"/>
      <c r="C168" s="16"/>
      <c r="D168" s="16"/>
      <c r="E168" s="16"/>
      <c r="F168" s="18"/>
      <c r="G168" s="18"/>
      <c r="H168" s="18"/>
      <c r="I168" s="18"/>
      <c r="J168" s="18"/>
      <c r="L168" s="86"/>
      <c r="M168" s="84"/>
      <c r="N168" s="88"/>
    </row>
    <row r="169" spans="1:14" ht="14.25">
      <c r="A169" s="10"/>
      <c r="B169" s="16"/>
      <c r="C169" s="16"/>
      <c r="D169" s="16"/>
      <c r="E169" s="16"/>
      <c r="F169" s="18"/>
      <c r="G169" s="18"/>
      <c r="H169" s="18"/>
      <c r="I169" s="18"/>
      <c r="J169" s="18"/>
      <c r="L169" s="86"/>
      <c r="M169" s="84"/>
      <c r="N169" s="88"/>
    </row>
    <row r="170" spans="1:14" ht="14.25">
      <c r="A170" s="10"/>
      <c r="B170" s="16"/>
      <c r="C170" s="16"/>
      <c r="D170" s="16"/>
      <c r="E170" s="16"/>
      <c r="F170" s="18"/>
      <c r="G170" s="18"/>
      <c r="H170" s="18"/>
      <c r="I170" s="18"/>
      <c r="J170" s="18"/>
      <c r="L170" s="18"/>
      <c r="M170" s="10"/>
      <c r="N170" s="88"/>
    </row>
    <row r="171" spans="1:14" ht="14.25">
      <c r="A171" s="10"/>
      <c r="B171" s="16"/>
      <c r="C171" s="16"/>
      <c r="D171" s="16"/>
      <c r="E171" s="16"/>
      <c r="F171" s="18"/>
      <c r="G171" s="18"/>
      <c r="H171" s="18"/>
      <c r="I171" s="18"/>
      <c r="J171" s="18"/>
      <c r="L171" s="18"/>
      <c r="M171" s="10"/>
      <c r="N171" s="88"/>
    </row>
    <row r="172" spans="1:14" ht="14.25">
      <c r="A172" s="10"/>
      <c r="B172" s="16"/>
      <c r="C172" s="16"/>
      <c r="D172" s="16"/>
      <c r="E172" s="16"/>
      <c r="F172" s="18"/>
      <c r="G172" s="18"/>
      <c r="H172" s="18"/>
      <c r="I172" s="18"/>
      <c r="J172" s="18"/>
      <c r="L172" s="86"/>
      <c r="M172" s="84"/>
      <c r="N172" s="88"/>
    </row>
    <row r="173" spans="1:14" ht="14.25">
      <c r="A173" s="10"/>
      <c r="B173" s="16"/>
      <c r="C173" s="16"/>
      <c r="D173" s="16"/>
      <c r="E173" s="16"/>
      <c r="F173" s="18"/>
      <c r="G173" s="18"/>
      <c r="H173" s="18"/>
      <c r="I173" s="18"/>
      <c r="J173" s="18"/>
      <c r="L173" s="18"/>
      <c r="M173" s="10"/>
      <c r="N173" s="88"/>
    </row>
    <row r="174" spans="1:14" ht="14.25">
      <c r="A174" s="10"/>
      <c r="B174" s="16"/>
      <c r="C174" s="16"/>
      <c r="D174" s="16"/>
      <c r="E174" s="16"/>
      <c r="F174" s="18"/>
      <c r="G174" s="18"/>
      <c r="H174" s="18"/>
      <c r="I174" s="18"/>
      <c r="J174" s="18"/>
      <c r="L174" s="18"/>
      <c r="M174" s="10"/>
      <c r="N174" s="88"/>
    </row>
    <row r="175" spans="1:14" ht="14.25">
      <c r="A175" s="10"/>
      <c r="B175" s="16"/>
      <c r="C175" s="16"/>
      <c r="D175" s="16"/>
      <c r="E175" s="16"/>
      <c r="F175" s="18"/>
      <c r="G175" s="18"/>
      <c r="H175" s="18"/>
      <c r="I175" s="18"/>
      <c r="J175" s="18"/>
      <c r="L175" s="18"/>
      <c r="M175" s="10"/>
      <c r="N175" s="88"/>
    </row>
    <row r="176" spans="2:14" ht="14.25">
      <c r="B176" s="24"/>
      <c r="C176" s="24"/>
      <c r="E176" s="24"/>
      <c r="F176" s="88"/>
      <c r="G176" s="88"/>
      <c r="H176" s="88"/>
      <c r="I176" s="88"/>
      <c r="J176" s="88"/>
      <c r="K176" s="87"/>
      <c r="L176" s="88"/>
      <c r="N176" s="88"/>
    </row>
    <row r="177" spans="6:14" ht="14.25">
      <c r="F177" s="22"/>
      <c r="N177" s="88"/>
    </row>
    <row r="178" spans="6:16" ht="14.25">
      <c r="F178" s="22"/>
      <c r="N178" s="88"/>
      <c r="P178" s="89"/>
    </row>
    <row r="179" spans="2:16" ht="14.25">
      <c r="B179" s="24"/>
      <c r="C179" s="24"/>
      <c r="E179" s="24"/>
      <c r="F179" s="88"/>
      <c r="G179" s="88"/>
      <c r="H179" s="88"/>
      <c r="I179" s="88"/>
      <c r="J179" s="88"/>
      <c r="K179" s="87"/>
      <c r="L179" s="88"/>
      <c r="N179" s="88"/>
      <c r="P179" s="89"/>
    </row>
    <row r="180" spans="2:14" ht="14.25">
      <c r="B180" s="24"/>
      <c r="C180" s="24"/>
      <c r="E180" s="24"/>
      <c r="F180" s="88"/>
      <c r="G180" s="88"/>
      <c r="H180" s="88"/>
      <c r="I180" s="88"/>
      <c r="J180" s="88"/>
      <c r="L180" s="88"/>
      <c r="N180" s="88"/>
    </row>
    <row r="181" spans="2:14" ht="14.25">
      <c r="B181" s="24"/>
      <c r="C181" s="24"/>
      <c r="E181" s="24"/>
      <c r="F181" s="88"/>
      <c r="G181" s="88"/>
      <c r="H181" s="88"/>
      <c r="I181" s="88"/>
      <c r="J181" s="88"/>
      <c r="K181" s="87"/>
      <c r="L181" s="88"/>
      <c r="N181" s="88"/>
    </row>
    <row r="182" spans="2:14" ht="14.25">
      <c r="B182" s="24"/>
      <c r="C182" s="24"/>
      <c r="E182" s="24"/>
      <c r="F182" s="88"/>
      <c r="G182" s="88"/>
      <c r="H182" s="88"/>
      <c r="I182" s="88"/>
      <c r="J182" s="88"/>
      <c r="L182" s="88"/>
      <c r="N182" s="88"/>
    </row>
    <row r="183" spans="2:14" ht="14.25">
      <c r="B183" s="24"/>
      <c r="C183" s="24"/>
      <c r="E183" s="24"/>
      <c r="F183" s="88"/>
      <c r="G183" s="88"/>
      <c r="H183" s="88"/>
      <c r="I183" s="88"/>
      <c r="J183" s="88"/>
      <c r="L183" s="88"/>
      <c r="N183" s="88"/>
    </row>
    <row r="184" spans="2:14" ht="14.25">
      <c r="B184" s="24"/>
      <c r="C184" s="24"/>
      <c r="E184" s="24"/>
      <c r="F184" s="88"/>
      <c r="G184" s="88"/>
      <c r="H184" s="88"/>
      <c r="I184" s="88"/>
      <c r="J184" s="88"/>
      <c r="L184" s="88"/>
      <c r="N184" s="88"/>
    </row>
    <row r="185" spans="2:14" ht="14.25">
      <c r="B185" s="24"/>
      <c r="C185" s="24"/>
      <c r="E185" s="24"/>
      <c r="F185" s="88"/>
      <c r="G185" s="88"/>
      <c r="H185" s="88"/>
      <c r="I185" s="88"/>
      <c r="J185" s="88"/>
      <c r="K185" s="87"/>
      <c r="L185" s="88"/>
      <c r="N185" s="88"/>
    </row>
    <row r="186" spans="2:14" ht="14.25">
      <c r="B186" s="24"/>
      <c r="C186" s="24"/>
      <c r="E186" s="24"/>
      <c r="F186" s="88"/>
      <c r="G186" s="88"/>
      <c r="H186" s="88"/>
      <c r="I186" s="88"/>
      <c r="J186" s="88"/>
      <c r="L186" s="88"/>
      <c r="N186" s="88"/>
    </row>
    <row r="187" spans="2:14" ht="14.25">
      <c r="B187" s="24"/>
      <c r="C187" s="24"/>
      <c r="E187" s="24"/>
      <c r="F187" s="88"/>
      <c r="G187" s="88"/>
      <c r="H187" s="88"/>
      <c r="I187" s="88"/>
      <c r="J187" s="88"/>
      <c r="L187" s="88"/>
      <c r="N187" s="88"/>
    </row>
    <row r="188" spans="2:14" ht="14.25">
      <c r="B188" s="24"/>
      <c r="C188" s="24"/>
      <c r="E188" s="24"/>
      <c r="F188" s="88"/>
      <c r="G188" s="88"/>
      <c r="H188" s="88"/>
      <c r="I188" s="88"/>
      <c r="J188" s="88"/>
      <c r="K188" s="87"/>
      <c r="L188" s="88"/>
      <c r="N188" s="88"/>
    </row>
    <row r="189" spans="6:14" ht="14.25">
      <c r="F189" s="22"/>
      <c r="K189" s="87"/>
      <c r="N189" s="88"/>
    </row>
    <row r="190" spans="2:14" ht="14.25">
      <c r="B190" s="24"/>
      <c r="C190" s="24"/>
      <c r="E190" s="24"/>
      <c r="F190" s="88"/>
      <c r="G190" s="88"/>
      <c r="H190" s="88"/>
      <c r="I190" s="88"/>
      <c r="J190" s="88"/>
      <c r="L190" s="88"/>
      <c r="N190" s="88"/>
    </row>
    <row r="191" spans="2:14" ht="14.25">
      <c r="B191" s="24"/>
      <c r="C191" s="24"/>
      <c r="E191" s="24"/>
      <c r="F191" s="88"/>
      <c r="G191" s="88"/>
      <c r="H191" s="88"/>
      <c r="I191" s="88"/>
      <c r="J191" s="88"/>
      <c r="L191" s="88"/>
      <c r="N191" s="88"/>
    </row>
    <row r="192" spans="2:14" ht="14.25">
      <c r="B192" s="24"/>
      <c r="C192" s="24"/>
      <c r="E192" s="24"/>
      <c r="F192" s="88"/>
      <c r="G192" s="88"/>
      <c r="H192" s="88"/>
      <c r="I192" s="88"/>
      <c r="J192" s="88"/>
      <c r="L192" s="88"/>
      <c r="N192" s="88"/>
    </row>
    <row r="193" spans="2:14" ht="14.25">
      <c r="B193" s="24"/>
      <c r="C193" s="24"/>
      <c r="E193" s="24"/>
      <c r="F193" s="88"/>
      <c r="G193" s="88"/>
      <c r="H193" s="88"/>
      <c r="I193" s="88"/>
      <c r="J193" s="88"/>
      <c r="K193" s="87"/>
      <c r="L193" s="88"/>
      <c r="N193" s="88"/>
    </row>
    <row r="194" spans="2:14" ht="14.25">
      <c r="B194" s="24"/>
      <c r="C194" s="24"/>
      <c r="E194" s="24"/>
      <c r="F194" s="88"/>
      <c r="G194" s="88"/>
      <c r="H194" s="88"/>
      <c r="I194" s="88"/>
      <c r="J194" s="88"/>
      <c r="L194" s="88"/>
      <c r="N194" s="88"/>
    </row>
    <row r="195" spans="2:14" ht="14.25">
      <c r="B195" s="24"/>
      <c r="C195" s="24"/>
      <c r="E195" s="24"/>
      <c r="F195" s="88"/>
      <c r="G195" s="88"/>
      <c r="H195" s="88"/>
      <c r="I195" s="88"/>
      <c r="J195" s="88"/>
      <c r="L195" s="88"/>
      <c r="N195" s="88"/>
    </row>
    <row r="196" spans="2:14" ht="14.25">
      <c r="B196" s="24"/>
      <c r="C196" s="24"/>
      <c r="E196" s="24"/>
      <c r="F196" s="88"/>
      <c r="G196" s="88"/>
      <c r="H196" s="88"/>
      <c r="I196" s="88"/>
      <c r="J196" s="88"/>
      <c r="K196" s="87"/>
      <c r="L196" s="88"/>
      <c r="N196" s="88"/>
    </row>
    <row r="197" spans="2:14" ht="14.25">
      <c r="B197" s="24"/>
      <c r="C197" s="24"/>
      <c r="E197" s="24"/>
      <c r="F197" s="88"/>
      <c r="G197" s="88"/>
      <c r="H197" s="88"/>
      <c r="I197" s="88"/>
      <c r="J197" s="88"/>
      <c r="K197" s="87"/>
      <c r="L197" s="88"/>
      <c r="N197" s="88"/>
    </row>
    <row r="198" spans="2:14" ht="14.25">
      <c r="B198" s="24"/>
      <c r="C198" s="24"/>
      <c r="E198" s="24"/>
      <c r="F198" s="88"/>
      <c r="G198" s="88"/>
      <c r="H198" s="88"/>
      <c r="I198" s="88"/>
      <c r="J198" s="88"/>
      <c r="K198" s="87"/>
      <c r="L198" s="88"/>
      <c r="N198" s="88"/>
    </row>
    <row r="199" spans="2:14" ht="14.25">
      <c r="B199" s="24"/>
      <c r="C199" s="24"/>
      <c r="E199" s="24"/>
      <c r="F199" s="88"/>
      <c r="G199" s="88"/>
      <c r="H199" s="88"/>
      <c r="I199" s="88"/>
      <c r="J199" s="88"/>
      <c r="L199" s="88"/>
      <c r="N199" s="88"/>
    </row>
    <row r="200" spans="2:14" ht="14.25">
      <c r="B200" s="24"/>
      <c r="C200" s="24"/>
      <c r="E200" s="24"/>
      <c r="F200" s="88"/>
      <c r="G200" s="88"/>
      <c r="H200" s="88"/>
      <c r="I200" s="88"/>
      <c r="J200" s="88"/>
      <c r="L200" s="88"/>
      <c r="N200" s="88"/>
    </row>
    <row r="201" spans="2:14" ht="14.25">
      <c r="B201" s="24"/>
      <c r="F201" s="22"/>
      <c r="N201" s="88"/>
    </row>
    <row r="202" spans="6:14" ht="14.25">
      <c r="F202" s="22"/>
      <c r="N202" s="88"/>
    </row>
    <row r="203" spans="6:14" ht="14.25">
      <c r="F203" s="22"/>
      <c r="N203" s="88"/>
    </row>
    <row r="204" spans="2:14" ht="14.25">
      <c r="B204" s="24"/>
      <c r="C204" s="24"/>
      <c r="E204" s="24"/>
      <c r="F204" s="88"/>
      <c r="G204" s="88"/>
      <c r="H204" s="88"/>
      <c r="I204" s="88"/>
      <c r="J204" s="88"/>
      <c r="L204" s="88"/>
      <c r="N204" s="88"/>
    </row>
    <row r="205" spans="2:14" ht="14.25">
      <c r="B205" s="24"/>
      <c r="C205" s="24"/>
      <c r="E205" s="24"/>
      <c r="F205" s="88"/>
      <c r="G205" s="88"/>
      <c r="H205" s="88"/>
      <c r="I205" s="88"/>
      <c r="J205" s="88"/>
      <c r="L205" s="88"/>
      <c r="N205" s="88"/>
    </row>
    <row r="206" spans="2:14" ht="14.25">
      <c r="B206" s="24"/>
      <c r="C206" s="24"/>
      <c r="E206" s="24"/>
      <c r="F206" s="88"/>
      <c r="G206" s="88"/>
      <c r="H206" s="88"/>
      <c r="I206" s="88"/>
      <c r="J206" s="88"/>
      <c r="L206" s="88"/>
      <c r="N206" s="88"/>
    </row>
    <row r="207" spans="2:14" ht="14.25">
      <c r="B207" s="24"/>
      <c r="C207" s="24"/>
      <c r="E207" s="24"/>
      <c r="F207" s="88"/>
      <c r="G207" s="88"/>
      <c r="H207" s="88"/>
      <c r="I207" s="88"/>
      <c r="J207" s="88"/>
      <c r="L207" s="88"/>
      <c r="N207" s="88"/>
    </row>
    <row r="208" spans="2:14" ht="14.25">
      <c r="B208" s="24"/>
      <c r="C208" s="24"/>
      <c r="E208" s="24"/>
      <c r="F208" s="88"/>
      <c r="G208" s="88"/>
      <c r="H208" s="88"/>
      <c r="I208" s="88"/>
      <c r="J208" s="88"/>
      <c r="L208" s="88"/>
      <c r="N208" s="88"/>
    </row>
    <row r="209" spans="2:14" ht="14.25">
      <c r="B209" s="24"/>
      <c r="C209" s="24"/>
      <c r="E209" s="24"/>
      <c r="F209" s="88"/>
      <c r="G209" s="88"/>
      <c r="H209" s="88"/>
      <c r="I209" s="88"/>
      <c r="J209" s="88"/>
      <c r="L209" s="88"/>
      <c r="N209" s="88"/>
    </row>
    <row r="210" spans="2:14" ht="14.25">
      <c r="B210" s="24"/>
      <c r="C210" s="24"/>
      <c r="E210" s="24"/>
      <c r="F210" s="88"/>
      <c r="G210" s="88"/>
      <c r="H210" s="88"/>
      <c r="I210" s="88"/>
      <c r="J210" s="88"/>
      <c r="L210" s="88"/>
      <c r="N210" s="88"/>
    </row>
    <row r="211" spans="2:14" ht="14.25">
      <c r="B211" s="24"/>
      <c r="C211" s="24"/>
      <c r="E211" s="24"/>
      <c r="F211" s="88"/>
      <c r="G211" s="88"/>
      <c r="H211" s="88"/>
      <c r="I211" s="88"/>
      <c r="J211" s="88"/>
      <c r="L211" s="88"/>
      <c r="N211" s="88"/>
    </row>
    <row r="212" spans="2:14" ht="14.25">
      <c r="B212" s="24"/>
      <c r="C212" s="24"/>
      <c r="E212" s="24"/>
      <c r="F212" s="88"/>
      <c r="G212" s="88"/>
      <c r="H212" s="88"/>
      <c r="I212" s="88"/>
      <c r="J212" s="88"/>
      <c r="L212" s="88"/>
      <c r="N212" s="88"/>
    </row>
    <row r="213" spans="2:14" ht="14.25">
      <c r="B213" s="24"/>
      <c r="C213" s="24"/>
      <c r="E213" s="24"/>
      <c r="F213" s="88"/>
      <c r="G213" s="88"/>
      <c r="H213" s="88"/>
      <c r="I213" s="88"/>
      <c r="J213" s="88"/>
      <c r="L213" s="88"/>
      <c r="N213" s="88"/>
    </row>
    <row r="214" spans="2:14" ht="14.25">
      <c r="B214" s="24"/>
      <c r="C214" s="24"/>
      <c r="E214" s="24"/>
      <c r="F214" s="88"/>
      <c r="G214" s="88"/>
      <c r="H214" s="88"/>
      <c r="I214" s="88"/>
      <c r="J214" s="88"/>
      <c r="L214" s="88"/>
      <c r="N214" s="88"/>
    </row>
    <row r="215" spans="2:14" ht="14.25">
      <c r="B215" s="24"/>
      <c r="C215" s="24"/>
      <c r="E215" s="24"/>
      <c r="F215" s="88"/>
      <c r="G215" s="88"/>
      <c r="H215" s="88"/>
      <c r="I215" s="88"/>
      <c r="J215" s="88"/>
      <c r="L215" s="88"/>
      <c r="N215" s="88"/>
    </row>
    <row r="216" spans="2:14" ht="14.25">
      <c r="B216" s="24"/>
      <c r="C216" s="24"/>
      <c r="E216" s="24"/>
      <c r="F216" s="88"/>
      <c r="G216" s="88"/>
      <c r="H216" s="88"/>
      <c r="I216" s="88"/>
      <c r="J216" s="88"/>
      <c r="L216" s="88"/>
      <c r="N216" s="88"/>
    </row>
    <row r="217" spans="2:14" ht="14.25">
      <c r="B217" s="24"/>
      <c r="C217" s="24"/>
      <c r="E217" s="24"/>
      <c r="F217" s="88"/>
      <c r="G217" s="88"/>
      <c r="H217" s="88"/>
      <c r="I217" s="88"/>
      <c r="J217" s="88"/>
      <c r="L217" s="88"/>
      <c r="N217" s="88"/>
    </row>
    <row r="218" spans="2:14" ht="14.25">
      <c r="B218" s="24"/>
      <c r="C218" s="24"/>
      <c r="E218" s="24"/>
      <c r="F218" s="88"/>
      <c r="G218" s="88"/>
      <c r="H218" s="88"/>
      <c r="I218" s="88"/>
      <c r="J218" s="88"/>
      <c r="L218" s="88"/>
      <c r="N218" s="88"/>
    </row>
    <row r="219" spans="2:14" ht="14.25">
      <c r="B219" s="24"/>
      <c r="C219" s="24"/>
      <c r="E219" s="24"/>
      <c r="F219" s="88"/>
      <c r="G219" s="88"/>
      <c r="H219" s="88"/>
      <c r="I219" s="88"/>
      <c r="J219" s="88"/>
      <c r="L219" s="88"/>
      <c r="N219" s="88"/>
    </row>
    <row r="220" spans="2:14" ht="14.25">
      <c r="B220" s="24"/>
      <c r="C220" s="24"/>
      <c r="E220" s="24"/>
      <c r="F220" s="88"/>
      <c r="G220" s="88"/>
      <c r="H220" s="88"/>
      <c r="I220" s="88"/>
      <c r="J220" s="88"/>
      <c r="L220" s="88"/>
      <c r="N220" s="88"/>
    </row>
    <row r="221" spans="2:14" ht="14.25">
      <c r="B221" s="24"/>
      <c r="C221" s="24"/>
      <c r="E221" s="24"/>
      <c r="F221" s="88"/>
      <c r="G221" s="88"/>
      <c r="H221" s="88"/>
      <c r="I221" s="88"/>
      <c r="J221" s="88"/>
      <c r="L221" s="88"/>
      <c r="N221" s="88"/>
    </row>
    <row r="222" spans="2:14" ht="14.25">
      <c r="B222" s="24"/>
      <c r="C222" s="24"/>
      <c r="E222" s="24"/>
      <c r="F222" s="88"/>
      <c r="G222" s="88"/>
      <c r="H222" s="88"/>
      <c r="I222" s="88"/>
      <c r="J222" s="88"/>
      <c r="L222" s="88"/>
      <c r="N222" s="88"/>
    </row>
    <row r="223" spans="2:14" ht="14.25">
      <c r="B223" s="24"/>
      <c r="C223" s="24"/>
      <c r="E223" s="24"/>
      <c r="F223" s="88"/>
      <c r="G223" s="88"/>
      <c r="H223" s="88"/>
      <c r="I223" s="88"/>
      <c r="J223" s="88"/>
      <c r="L223" s="88"/>
      <c r="N223" s="88"/>
    </row>
    <row r="224" spans="2:14" ht="14.25">
      <c r="B224" s="24"/>
      <c r="C224" s="24"/>
      <c r="E224" s="24"/>
      <c r="F224" s="88"/>
      <c r="G224" s="88"/>
      <c r="H224" s="88"/>
      <c r="I224" s="88"/>
      <c r="J224" s="88"/>
      <c r="L224" s="88"/>
      <c r="N224" s="88"/>
    </row>
    <row r="225" spans="2:14" ht="14.25">
      <c r="B225" s="24"/>
      <c r="C225" s="24"/>
      <c r="E225" s="24"/>
      <c r="F225" s="88"/>
      <c r="G225" s="88"/>
      <c r="H225" s="88"/>
      <c r="I225" s="88"/>
      <c r="J225" s="88"/>
      <c r="L225" s="88"/>
      <c r="N225" s="88"/>
    </row>
    <row r="226" spans="2:14" ht="14.25">
      <c r="B226" s="24"/>
      <c r="C226" s="24"/>
      <c r="E226" s="24"/>
      <c r="F226" s="88"/>
      <c r="G226" s="88"/>
      <c r="H226" s="88"/>
      <c r="I226" s="88"/>
      <c r="J226" s="88"/>
      <c r="L226" s="88"/>
      <c r="N226" s="88"/>
    </row>
    <row r="227" spans="2:14" ht="14.25">
      <c r="B227" s="24"/>
      <c r="C227" s="24"/>
      <c r="E227" s="24"/>
      <c r="F227" s="88"/>
      <c r="G227" s="88"/>
      <c r="H227" s="88"/>
      <c r="I227" s="88"/>
      <c r="J227" s="88"/>
      <c r="L227" s="88"/>
      <c r="N227" s="88"/>
    </row>
    <row r="228" spans="2:14" ht="14.25">
      <c r="B228" s="24"/>
      <c r="C228" s="24"/>
      <c r="E228" s="24"/>
      <c r="F228" s="88"/>
      <c r="G228" s="88"/>
      <c r="H228" s="88"/>
      <c r="I228" s="88"/>
      <c r="J228" s="88"/>
      <c r="L228" s="88"/>
      <c r="N228" s="88"/>
    </row>
    <row r="229" spans="2:16" ht="14.25">
      <c r="B229" s="24"/>
      <c r="C229" s="24"/>
      <c r="E229" s="24"/>
      <c r="F229" s="88"/>
      <c r="G229" s="88"/>
      <c r="H229" s="88"/>
      <c r="I229" s="88"/>
      <c r="J229" s="88"/>
      <c r="L229" s="88"/>
      <c r="N229" s="88"/>
      <c r="P229" s="89"/>
    </row>
    <row r="230" spans="2:14" ht="14.25">
      <c r="B230" s="24"/>
      <c r="C230" s="24"/>
      <c r="E230" s="24"/>
      <c r="F230" s="88"/>
      <c r="G230" s="88"/>
      <c r="H230" s="88"/>
      <c r="I230" s="88"/>
      <c r="J230" s="88"/>
      <c r="L230" s="88"/>
      <c r="N230" s="88"/>
    </row>
    <row r="231" spans="2:14" ht="14.25">
      <c r="B231" s="24"/>
      <c r="C231" s="24"/>
      <c r="E231" s="24"/>
      <c r="F231" s="88"/>
      <c r="G231" s="88"/>
      <c r="H231" s="88"/>
      <c r="I231" s="88"/>
      <c r="J231" s="88"/>
      <c r="L231" s="88"/>
      <c r="N231" s="88"/>
    </row>
    <row r="232" spans="6:14" ht="14.25">
      <c r="F232" s="22"/>
      <c r="N232" s="88"/>
    </row>
    <row r="233" spans="2:14" ht="14.25">
      <c r="B233" s="24"/>
      <c r="C233" s="24"/>
      <c r="E233" s="24"/>
      <c r="F233" s="88"/>
      <c r="G233" s="88"/>
      <c r="H233" s="88"/>
      <c r="I233" s="88"/>
      <c r="J233" s="88"/>
      <c r="L233" s="88"/>
      <c r="N233" s="88"/>
    </row>
    <row r="234" spans="6:14" ht="14.25">
      <c r="F234" s="22"/>
      <c r="N234" s="88"/>
    </row>
    <row r="235" spans="2:14" ht="14.25">
      <c r="B235" s="24"/>
      <c r="C235" s="24"/>
      <c r="E235" s="24"/>
      <c r="F235" s="88"/>
      <c r="G235" s="88"/>
      <c r="H235" s="88"/>
      <c r="I235" s="88"/>
      <c r="J235" s="88"/>
      <c r="L235" s="88"/>
      <c r="N235" s="88"/>
    </row>
    <row r="236" spans="2:14" ht="14.25">
      <c r="B236" s="24"/>
      <c r="C236" s="24"/>
      <c r="E236" s="24"/>
      <c r="F236" s="88"/>
      <c r="G236" s="88"/>
      <c r="H236" s="88"/>
      <c r="I236" s="88"/>
      <c r="J236" s="88"/>
      <c r="L236" s="88"/>
      <c r="N236" s="88"/>
    </row>
    <row r="237" spans="2:14" ht="14.25">
      <c r="B237" s="24"/>
      <c r="C237" s="24"/>
      <c r="E237" s="24"/>
      <c r="F237" s="88"/>
      <c r="G237" s="88"/>
      <c r="H237" s="88"/>
      <c r="I237" s="88"/>
      <c r="J237" s="88"/>
      <c r="L237" s="88"/>
      <c r="N237" s="88"/>
    </row>
    <row r="238" spans="2:14" ht="14.25">
      <c r="B238" s="24"/>
      <c r="C238" s="24"/>
      <c r="E238" s="24"/>
      <c r="F238" s="88"/>
      <c r="G238" s="88"/>
      <c r="H238" s="88"/>
      <c r="I238" s="88"/>
      <c r="J238" s="88"/>
      <c r="L238" s="88"/>
      <c r="N238" s="88"/>
    </row>
    <row r="239" spans="2:14" ht="14.25">
      <c r="B239" s="24"/>
      <c r="C239" s="24"/>
      <c r="E239" s="24"/>
      <c r="F239" s="88"/>
      <c r="G239" s="88"/>
      <c r="H239" s="88"/>
      <c r="I239" s="88"/>
      <c r="J239" s="88"/>
      <c r="L239" s="88"/>
      <c r="N239" s="88"/>
    </row>
    <row r="240" spans="2:14" ht="14.25">
      <c r="B240" s="24"/>
      <c r="C240" s="24"/>
      <c r="E240" s="24"/>
      <c r="F240" s="88"/>
      <c r="G240" s="88"/>
      <c r="H240" s="88"/>
      <c r="I240" s="88"/>
      <c r="J240" s="88"/>
      <c r="L240" s="88"/>
      <c r="N240" s="88"/>
    </row>
    <row r="241" spans="2:14" ht="14.25">
      <c r="B241" s="24"/>
      <c r="C241" s="24"/>
      <c r="E241" s="24"/>
      <c r="F241" s="88"/>
      <c r="G241" s="88"/>
      <c r="H241" s="88"/>
      <c r="I241" s="88"/>
      <c r="J241" s="88"/>
      <c r="L241" s="88"/>
      <c r="N241" s="88"/>
    </row>
    <row r="242" spans="2:14" ht="14.25">
      <c r="B242" s="24"/>
      <c r="C242" s="24"/>
      <c r="E242" s="24"/>
      <c r="F242" s="88"/>
      <c r="G242" s="88"/>
      <c r="H242" s="88"/>
      <c r="I242" s="88"/>
      <c r="J242" s="88"/>
      <c r="L242" s="88"/>
      <c r="N242" s="88"/>
    </row>
    <row r="243" spans="2:14" ht="14.25">
      <c r="B243" s="24"/>
      <c r="C243" s="24"/>
      <c r="E243" s="24"/>
      <c r="F243" s="88"/>
      <c r="G243" s="88"/>
      <c r="H243" s="88"/>
      <c r="I243" s="88"/>
      <c r="J243" s="88"/>
      <c r="L243" s="88"/>
      <c r="N243" s="88"/>
    </row>
    <row r="244" spans="2:14" ht="14.25">
      <c r="B244" s="24"/>
      <c r="C244" s="24"/>
      <c r="E244" s="24"/>
      <c r="F244" s="88"/>
      <c r="G244" s="88"/>
      <c r="H244" s="88"/>
      <c r="I244" s="88"/>
      <c r="J244" s="88"/>
      <c r="L244" s="88"/>
      <c r="N244" s="88"/>
    </row>
    <row r="245" spans="2:14" ht="14.25">
      <c r="B245" s="24"/>
      <c r="C245" s="24"/>
      <c r="E245" s="24"/>
      <c r="F245" s="88"/>
      <c r="G245" s="88"/>
      <c r="H245" s="88"/>
      <c r="I245" s="88"/>
      <c r="J245" s="88"/>
      <c r="L245" s="88"/>
      <c r="N245" s="88"/>
    </row>
    <row r="246" spans="2:14" ht="15">
      <c r="B246" s="24"/>
      <c r="C246" s="24"/>
      <c r="E246" s="24"/>
      <c r="F246" s="90"/>
      <c r="G246" s="88"/>
      <c r="H246" s="88"/>
      <c r="I246" s="88"/>
      <c r="J246" s="88"/>
      <c r="L246" s="88"/>
      <c r="N246" s="88"/>
    </row>
    <row r="247" spans="2:14" ht="15">
      <c r="B247" s="24"/>
      <c r="C247" s="24"/>
      <c r="E247" s="24"/>
      <c r="F247" s="90"/>
      <c r="G247" s="88"/>
      <c r="H247" s="88"/>
      <c r="I247" s="88"/>
      <c r="J247" s="88"/>
      <c r="L247" s="88"/>
      <c r="N247" s="88"/>
    </row>
  </sheetData>
  <sheetProtection password="CB79" sheet="1" formatCells="0" formatColumns="0" formatRows="0" insertColumns="0" insertRows="0" insertHyperlinks="0" deleteColumns="0" deleteRows="0" sort="0"/>
  <mergeCells count="32">
    <mergeCell ref="B2:C2"/>
    <mergeCell ref="G2:J2"/>
    <mergeCell ref="D39:E39"/>
    <mergeCell ref="D43:E43"/>
    <mergeCell ref="D15:E15"/>
    <mergeCell ref="D19:E19"/>
    <mergeCell ref="D104:E104"/>
    <mergeCell ref="D55:E55"/>
    <mergeCell ref="D76:E76"/>
    <mergeCell ref="D80:E80"/>
    <mergeCell ref="D88:E88"/>
    <mergeCell ref="D92:E92"/>
    <mergeCell ref="D96:E96"/>
    <mergeCell ref="D63:E63"/>
    <mergeCell ref="D68:E68"/>
    <mergeCell ref="D72:E72"/>
    <mergeCell ref="D47:E47"/>
    <mergeCell ref="D31:E31"/>
    <mergeCell ref="D35:E35"/>
    <mergeCell ref="D23:E23"/>
    <mergeCell ref="D27:E27"/>
    <mergeCell ref="D100:E100"/>
    <mergeCell ref="B52:N53"/>
    <mergeCell ref="D58:E58"/>
    <mergeCell ref="D59:E59"/>
    <mergeCell ref="D84:E84"/>
    <mergeCell ref="T2:V2"/>
    <mergeCell ref="D3:E3"/>
    <mergeCell ref="D7:E7"/>
    <mergeCell ref="D11:E11"/>
    <mergeCell ref="K2:N2"/>
    <mergeCell ref="P2:R2"/>
  </mergeCells>
  <printOptions gridLines="1"/>
  <pageMargins left="0" right="0" top="0.39375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zoomScalePageLayoutView="0" workbookViewId="0" topLeftCell="C1">
      <selection activeCell="R29" sqref="R29"/>
    </sheetView>
  </sheetViews>
  <sheetFormatPr defaultColWidth="9.140625" defaultRowHeight="12.75"/>
  <cols>
    <col min="1" max="1" width="3.421875" style="385" customWidth="1"/>
    <col min="2" max="2" width="1.8515625" style="385" customWidth="1"/>
    <col min="3" max="3" width="4.7109375" style="385" customWidth="1"/>
    <col min="4" max="5" width="6.57421875" style="385" customWidth="1"/>
    <col min="6" max="6" width="41.28125" style="385" customWidth="1"/>
    <col min="7" max="7" width="7.00390625" style="385" customWidth="1"/>
    <col min="8" max="8" width="2.140625" style="91" customWidth="1"/>
    <col min="9" max="9" width="4.140625" style="91" customWidth="1"/>
    <col min="10" max="10" width="0.85546875" style="91" customWidth="1"/>
    <col min="11" max="11" width="21.140625" style="385" customWidth="1"/>
    <col min="12" max="12" width="11.140625" style="421" customWidth="1"/>
    <col min="13" max="13" width="12.28125" style="385" customWidth="1"/>
    <col min="14" max="14" width="27.8515625" style="385" customWidth="1"/>
    <col min="15" max="15" width="9.421875" style="421" customWidth="1"/>
    <col min="16" max="16" width="5.140625" style="92" customWidth="1"/>
    <col min="17" max="16384" width="9.140625" style="385" customWidth="1"/>
  </cols>
  <sheetData>
    <row r="1" spans="11:15" ht="16.5" thickBot="1">
      <c r="K1" s="793" t="s">
        <v>999</v>
      </c>
      <c r="L1" s="794"/>
      <c r="M1" s="794"/>
      <c r="N1" s="794"/>
      <c r="O1" s="795"/>
    </row>
    <row r="2" spans="6:16" ht="16.5" customHeight="1" thickBot="1" thickTop="1">
      <c r="F2" s="385" t="s">
        <v>32</v>
      </c>
      <c r="K2" s="637">
        <v>229</v>
      </c>
      <c r="L2" s="785" t="s">
        <v>1500</v>
      </c>
      <c r="M2" s="785"/>
      <c r="N2" s="785"/>
      <c r="O2" s="638" t="s">
        <v>1000</v>
      </c>
      <c r="P2" s="447">
        <v>15</v>
      </c>
    </row>
    <row r="3" spans="2:16" ht="21" customHeight="1" thickBot="1" thickTop="1">
      <c r="B3" s="412"/>
      <c r="C3" s="790" t="s">
        <v>1511</v>
      </c>
      <c r="D3" s="790"/>
      <c r="E3" s="790"/>
      <c r="F3" s="790"/>
      <c r="G3" s="790"/>
      <c r="H3" s="413"/>
      <c r="I3" s="401"/>
      <c r="K3" s="637">
        <v>241</v>
      </c>
      <c r="L3" s="785" t="s">
        <v>1499</v>
      </c>
      <c r="M3" s="785"/>
      <c r="N3" s="785"/>
      <c r="O3" s="638" t="s">
        <v>1001</v>
      </c>
      <c r="P3" s="447">
        <v>15</v>
      </c>
    </row>
    <row r="4" spans="2:16" ht="16.5" customHeight="1" thickBot="1" thickTop="1">
      <c r="B4" s="414"/>
      <c r="C4" s="791"/>
      <c r="D4" s="791"/>
      <c r="E4" s="791"/>
      <c r="F4" s="791"/>
      <c r="G4" s="791"/>
      <c r="H4" s="415"/>
      <c r="I4" s="401"/>
      <c r="K4" s="637">
        <v>234</v>
      </c>
      <c r="L4" s="785" t="s">
        <v>1498</v>
      </c>
      <c r="M4" s="785"/>
      <c r="N4" s="785"/>
      <c r="O4" s="638" t="s">
        <v>1002</v>
      </c>
      <c r="P4" s="447">
        <v>15</v>
      </c>
    </row>
    <row r="5" spans="2:16" ht="18.75" customHeight="1" thickBot="1" thickTop="1">
      <c r="B5" s="405"/>
      <c r="C5" s="386"/>
      <c r="D5" s="386"/>
      <c r="E5" s="800"/>
      <c r="F5" s="800"/>
      <c r="G5" s="386"/>
      <c r="H5" s="406"/>
      <c r="I5" s="94"/>
      <c r="K5" s="786" t="s">
        <v>1003</v>
      </c>
      <c r="L5" s="787"/>
      <c r="M5" s="787"/>
      <c r="N5" s="787"/>
      <c r="O5" s="788"/>
      <c r="P5" s="93"/>
    </row>
    <row r="6" spans="2:16" s="93" customFormat="1" ht="17.25" customHeight="1" thickBot="1" thickTop="1">
      <c r="B6" s="407"/>
      <c r="C6" s="287"/>
      <c r="D6" s="287"/>
      <c r="E6" s="800"/>
      <c r="F6" s="800"/>
      <c r="G6" s="287"/>
      <c r="H6" s="406"/>
      <c r="I6" s="796"/>
      <c r="J6" s="94"/>
      <c r="K6" s="637">
        <v>576</v>
      </c>
      <c r="L6" s="785" t="s">
        <v>1503</v>
      </c>
      <c r="M6" s="785"/>
      <c r="N6" s="785"/>
      <c r="O6" s="638" t="s">
        <v>1000</v>
      </c>
      <c r="P6" s="447">
        <v>15</v>
      </c>
    </row>
    <row r="7" spans="1:16" ht="18.75" customHeight="1" thickBot="1" thickTop="1">
      <c r="A7" s="386"/>
      <c r="B7" s="408"/>
      <c r="C7" s="403"/>
      <c r="D7" s="403"/>
      <c r="E7" s="404"/>
      <c r="F7" s="404"/>
      <c r="G7" s="404"/>
      <c r="H7" s="409"/>
      <c r="I7" s="796"/>
      <c r="J7" s="94"/>
      <c r="K7" s="637">
        <v>589</v>
      </c>
      <c r="L7" s="785" t="s">
        <v>1502</v>
      </c>
      <c r="M7" s="785"/>
      <c r="N7" s="785"/>
      <c r="O7" s="638" t="s">
        <v>1001</v>
      </c>
      <c r="P7" s="447">
        <v>15</v>
      </c>
    </row>
    <row r="8" spans="1:16" ht="17.25" customHeight="1" thickBot="1" thickTop="1">
      <c r="A8" s="386"/>
      <c r="B8" s="405"/>
      <c r="C8" s="801" t="s">
        <v>33</v>
      </c>
      <c r="D8" s="802"/>
      <c r="E8" s="559" t="s">
        <v>34</v>
      </c>
      <c r="F8" s="560" t="s">
        <v>35</v>
      </c>
      <c r="G8" s="561" t="s">
        <v>36</v>
      </c>
      <c r="H8" s="410"/>
      <c r="I8" s="796"/>
      <c r="J8" s="94"/>
      <c r="K8" s="637">
        <v>644</v>
      </c>
      <c r="L8" s="785" t="s">
        <v>1501</v>
      </c>
      <c r="M8" s="785"/>
      <c r="N8" s="785"/>
      <c r="O8" s="638" t="s">
        <v>1002</v>
      </c>
      <c r="P8" s="447">
        <v>15</v>
      </c>
    </row>
    <row r="9" spans="1:16" ht="18.75" customHeight="1" thickBot="1" thickTop="1">
      <c r="A9" s="386"/>
      <c r="B9" s="405"/>
      <c r="C9" s="797" t="s">
        <v>1444</v>
      </c>
      <c r="D9" s="798"/>
      <c r="E9" s="798"/>
      <c r="F9" s="798"/>
      <c r="G9" s="799"/>
      <c r="H9" s="579"/>
      <c r="I9" s="796"/>
      <c r="J9" s="94"/>
      <c r="K9" s="786" t="s">
        <v>1004</v>
      </c>
      <c r="L9" s="787"/>
      <c r="M9" s="787"/>
      <c r="N9" s="787"/>
      <c r="O9" s="788"/>
      <c r="P9" s="385"/>
    </row>
    <row r="10" spans="1:16" ht="17.25" customHeight="1" thickBot="1" thickTop="1">
      <c r="A10" s="386"/>
      <c r="B10" s="405"/>
      <c r="C10" s="562" t="s">
        <v>20</v>
      </c>
      <c r="D10" s="563" t="e">
        <f aca="true" t="shared" si="0" ref="D10:D21">E10+G10</f>
        <v>#REF!</v>
      </c>
      <c r="E10" s="563">
        <v>3394</v>
      </c>
      <c r="F10" s="722" t="s">
        <v>1423</v>
      </c>
      <c r="G10" s="565" t="e">
        <f>VLOOKUP(F10,Uno!#REF!,5,0)</f>
        <v>#REF!</v>
      </c>
      <c r="H10" s="580"/>
      <c r="I10" s="796"/>
      <c r="J10" s="100"/>
      <c r="K10" s="639">
        <v>2047</v>
      </c>
      <c r="L10" s="789" t="s">
        <v>1496</v>
      </c>
      <c r="M10" s="789"/>
      <c r="N10" s="789"/>
      <c r="O10" s="640"/>
      <c r="P10" s="447">
        <v>45</v>
      </c>
    </row>
    <row r="11" spans="1:16" ht="17.25" customHeight="1" thickBot="1" thickTop="1">
      <c r="A11" s="386"/>
      <c r="B11" s="405"/>
      <c r="C11" s="455" t="s">
        <v>21</v>
      </c>
      <c r="D11" s="454" t="e">
        <f t="shared" si="0"/>
        <v>#REF!</v>
      </c>
      <c r="E11" s="454">
        <v>3138</v>
      </c>
      <c r="F11" s="721" t="s">
        <v>1412</v>
      </c>
      <c r="G11" s="565" t="e">
        <f>VLOOKUP(F11,Uno!#REF!,5,0)-5</f>
        <v>#REF!</v>
      </c>
      <c r="H11" s="580"/>
      <c r="I11" s="796"/>
      <c r="J11" s="100"/>
      <c r="K11" s="570"/>
      <c r="L11" s="571"/>
      <c r="M11" s="571"/>
      <c r="N11" s="571"/>
      <c r="O11" s="572"/>
      <c r="P11" s="385"/>
    </row>
    <row r="12" spans="1:15" ht="18" customHeight="1" thickBot="1" thickTop="1">
      <c r="A12" s="386"/>
      <c r="B12" s="405"/>
      <c r="C12" s="455" t="s">
        <v>22</v>
      </c>
      <c r="D12" s="454" t="e">
        <f t="shared" si="0"/>
        <v>#REF!</v>
      </c>
      <c r="E12" s="454">
        <v>2925</v>
      </c>
      <c r="F12" s="548" t="s">
        <v>1416</v>
      </c>
      <c r="G12" s="565" t="e">
        <f>VLOOKUP(F12,Uno!#REF!,5,0)</f>
        <v>#REF!</v>
      </c>
      <c r="H12" s="580"/>
      <c r="I12" s="796"/>
      <c r="J12" s="100"/>
      <c r="K12" s="803" t="s">
        <v>999</v>
      </c>
      <c r="L12" s="804"/>
      <c r="M12" s="804"/>
      <c r="N12" s="804"/>
      <c r="O12" s="805"/>
    </row>
    <row r="13" spans="1:16" ht="17.25" thickBot="1" thickTop="1">
      <c r="A13" s="386"/>
      <c r="B13" s="405"/>
      <c r="C13" s="455" t="s">
        <v>37</v>
      </c>
      <c r="D13" s="454" t="e">
        <f t="shared" si="0"/>
        <v>#REF!</v>
      </c>
      <c r="E13" s="454">
        <v>2966</v>
      </c>
      <c r="F13" s="548" t="s">
        <v>1410</v>
      </c>
      <c r="G13" s="574" t="e">
        <f>VLOOKUP(F13,Uno!#REF!,5,0)</f>
        <v>#REF!</v>
      </c>
      <c r="H13" s="580"/>
      <c r="I13" s="796"/>
      <c r="J13" s="100"/>
      <c r="K13" s="645">
        <v>212</v>
      </c>
      <c r="L13" s="782" t="s">
        <v>1506</v>
      </c>
      <c r="M13" s="782"/>
      <c r="N13" s="782"/>
      <c r="O13" s="646" t="s">
        <v>1000</v>
      </c>
      <c r="P13" s="447">
        <v>15</v>
      </c>
    </row>
    <row r="14" spans="1:16" ht="18" customHeight="1" thickBot="1" thickTop="1">
      <c r="A14" s="386"/>
      <c r="B14" s="405"/>
      <c r="C14" s="455" t="s">
        <v>38</v>
      </c>
      <c r="D14" s="454" t="e">
        <f t="shared" si="0"/>
        <v>#REF!</v>
      </c>
      <c r="E14" s="454">
        <v>2655</v>
      </c>
      <c r="F14" s="552" t="s">
        <v>1413</v>
      </c>
      <c r="G14" s="574" t="e">
        <f>VLOOKUP(F14,Uno!#REF!,5,0)</f>
        <v>#REF!</v>
      </c>
      <c r="H14" s="580"/>
      <c r="I14" s="796"/>
      <c r="J14" s="100"/>
      <c r="K14" s="645">
        <v>232</v>
      </c>
      <c r="L14" s="782" t="s">
        <v>1505</v>
      </c>
      <c r="M14" s="782"/>
      <c r="N14" s="782"/>
      <c r="O14" s="646" t="s">
        <v>1001</v>
      </c>
      <c r="P14" s="447">
        <v>15</v>
      </c>
    </row>
    <row r="15" spans="1:16" ht="18.75" customHeight="1" thickBot="1" thickTop="1">
      <c r="A15" s="386"/>
      <c r="B15" s="405"/>
      <c r="C15" s="455" t="s">
        <v>39</v>
      </c>
      <c r="D15" s="454" t="e">
        <f t="shared" si="0"/>
        <v>#REF!</v>
      </c>
      <c r="E15" s="454">
        <v>2730</v>
      </c>
      <c r="F15" s="548" t="s">
        <v>1422</v>
      </c>
      <c r="G15" s="565" t="e">
        <f>VLOOKUP(F15,Uno!#REF!,5,0)</f>
        <v>#REF!</v>
      </c>
      <c r="H15" s="580"/>
      <c r="I15" s="796"/>
      <c r="J15" s="100"/>
      <c r="K15" s="645">
        <v>204</v>
      </c>
      <c r="L15" s="782" t="s">
        <v>1504</v>
      </c>
      <c r="M15" s="782"/>
      <c r="N15" s="782"/>
      <c r="O15" s="646" t="s">
        <v>1002</v>
      </c>
      <c r="P15" s="447">
        <v>15</v>
      </c>
    </row>
    <row r="16" spans="1:16" ht="18" customHeight="1" thickBot="1" thickTop="1">
      <c r="A16" s="386"/>
      <c r="B16" s="405"/>
      <c r="C16" s="455" t="s">
        <v>40</v>
      </c>
      <c r="D16" s="454" t="e">
        <f t="shared" si="0"/>
        <v>#REF!</v>
      </c>
      <c r="E16" s="454">
        <v>2821</v>
      </c>
      <c r="F16" s="723" t="s">
        <v>1425</v>
      </c>
      <c r="G16" s="565" t="e">
        <f>VLOOKUP(F16,Uno!#REF!,5,0)</f>
        <v>#REF!</v>
      </c>
      <c r="H16" s="580"/>
      <c r="I16" s="100"/>
      <c r="J16" s="100"/>
      <c r="K16" s="779" t="s">
        <v>1003</v>
      </c>
      <c r="L16" s="780"/>
      <c r="M16" s="780"/>
      <c r="N16" s="780"/>
      <c r="O16" s="781"/>
      <c r="P16" s="93"/>
    </row>
    <row r="17" spans="1:16" ht="19.5" customHeight="1" thickBot="1" thickTop="1">
      <c r="A17" s="386"/>
      <c r="B17" s="405"/>
      <c r="C17" s="455" t="s">
        <v>41</v>
      </c>
      <c r="D17" s="454" t="e">
        <f t="shared" si="0"/>
        <v>#REF!</v>
      </c>
      <c r="E17" s="454">
        <v>2726</v>
      </c>
      <c r="F17" s="648" t="s">
        <v>1419</v>
      </c>
      <c r="G17" s="565" t="e">
        <f>VLOOKUP(F17,Uno!#REF!,5,0)</f>
        <v>#REF!</v>
      </c>
      <c r="H17" s="580"/>
      <c r="I17" s="100"/>
      <c r="J17" s="100"/>
      <c r="K17" s="645">
        <v>565</v>
      </c>
      <c r="L17" s="782" t="s">
        <v>1509</v>
      </c>
      <c r="M17" s="782"/>
      <c r="N17" s="782"/>
      <c r="O17" s="646" t="s">
        <v>1000</v>
      </c>
      <c r="P17" s="447">
        <v>15</v>
      </c>
    </row>
    <row r="18" spans="1:16" ht="18" customHeight="1" thickBot="1" thickTop="1">
      <c r="A18" s="386"/>
      <c r="B18" s="405"/>
      <c r="C18" s="455" t="s">
        <v>42</v>
      </c>
      <c r="D18" s="454" t="e">
        <f t="shared" si="0"/>
        <v>#REF!</v>
      </c>
      <c r="E18" s="454">
        <v>2538</v>
      </c>
      <c r="F18" s="550" t="s">
        <v>1409</v>
      </c>
      <c r="G18" s="574" t="e">
        <f>VLOOKUP(F18,Uno!#REF!,5,0)</f>
        <v>#REF!</v>
      </c>
      <c r="H18" s="580"/>
      <c r="I18" s="100"/>
      <c r="J18" s="100"/>
      <c r="K18" s="645">
        <v>614</v>
      </c>
      <c r="L18" s="782" t="s">
        <v>1508</v>
      </c>
      <c r="M18" s="782"/>
      <c r="N18" s="782"/>
      <c r="O18" s="646" t="s">
        <v>1001</v>
      </c>
      <c r="P18" s="447">
        <v>15</v>
      </c>
    </row>
    <row r="19" spans="1:16" ht="17.25" customHeight="1" thickBot="1" thickTop="1">
      <c r="A19" s="386"/>
      <c r="B19" s="405"/>
      <c r="C19" s="455" t="s">
        <v>43</v>
      </c>
      <c r="D19" s="454" t="e">
        <f t="shared" si="0"/>
        <v>#REF!</v>
      </c>
      <c r="E19" s="454">
        <v>2680</v>
      </c>
      <c r="F19" s="551" t="s">
        <v>1411</v>
      </c>
      <c r="G19" s="565" t="e">
        <f>VLOOKUP(F19,Uno!#REF!,5,0)</f>
        <v>#REF!</v>
      </c>
      <c r="H19" s="580"/>
      <c r="I19" s="100"/>
      <c r="J19" s="100"/>
      <c r="K19" s="645">
        <v>544</v>
      </c>
      <c r="L19" s="782" t="s">
        <v>1507</v>
      </c>
      <c r="M19" s="782"/>
      <c r="N19" s="782"/>
      <c r="O19" s="646" t="s">
        <v>1002</v>
      </c>
      <c r="P19" s="447">
        <v>15</v>
      </c>
    </row>
    <row r="20" spans="1:16" ht="16.5" customHeight="1" thickBot="1" thickTop="1">
      <c r="A20" s="386"/>
      <c r="B20" s="405"/>
      <c r="C20" s="455" t="s">
        <v>44</v>
      </c>
      <c r="D20" s="454" t="e">
        <f t="shared" si="0"/>
        <v>#REF!</v>
      </c>
      <c r="E20" s="454">
        <v>2247</v>
      </c>
      <c r="F20" s="648" t="s">
        <v>1429</v>
      </c>
      <c r="G20" s="565" t="e">
        <f>VLOOKUP(F20,Uno!#REF!,5,0)</f>
        <v>#REF!</v>
      </c>
      <c r="H20" s="580"/>
      <c r="I20" s="100"/>
      <c r="J20" s="100"/>
      <c r="K20" s="779" t="s">
        <v>1004</v>
      </c>
      <c r="L20" s="780"/>
      <c r="M20" s="780"/>
      <c r="N20" s="780"/>
      <c r="O20" s="781"/>
      <c r="P20" s="385"/>
    </row>
    <row r="21" spans="1:16" ht="18" customHeight="1" thickBot="1" thickTop="1">
      <c r="A21" s="386"/>
      <c r="B21" s="405"/>
      <c r="C21" s="575" t="s">
        <v>98</v>
      </c>
      <c r="D21" s="576" t="e">
        <f t="shared" si="0"/>
        <v>#REF!</v>
      </c>
      <c r="E21" s="576">
        <v>2052</v>
      </c>
      <c r="F21" s="718" t="s">
        <v>1432</v>
      </c>
      <c r="G21" s="636" t="e">
        <f>VLOOKUP(F21,Uno!#REF!,5,0)</f>
        <v>#REF!</v>
      </c>
      <c r="H21" s="580"/>
      <c r="I21" s="100"/>
      <c r="J21" s="566"/>
      <c r="K21" s="642">
        <v>2075</v>
      </c>
      <c r="L21" s="778" t="s">
        <v>1497</v>
      </c>
      <c r="M21" s="778"/>
      <c r="N21" s="778"/>
      <c r="O21" s="643"/>
      <c r="P21" s="447">
        <v>45</v>
      </c>
    </row>
    <row r="22" spans="1:16" ht="17.25" customHeight="1" thickBot="1" thickTop="1">
      <c r="A22" s="386"/>
      <c r="B22" s="405"/>
      <c r="C22" s="583" t="s">
        <v>20</v>
      </c>
      <c r="D22" s="563" t="e">
        <f aca="true" t="shared" si="1" ref="D22:D33">E22+G22</f>
        <v>#REF!</v>
      </c>
      <c r="E22" s="563">
        <v>2921</v>
      </c>
      <c r="F22" s="564" t="s">
        <v>1421</v>
      </c>
      <c r="G22" s="574" t="e">
        <f>VLOOKUP(F22,Uno!#REF!,5,0)</f>
        <v>#REF!</v>
      </c>
      <c r="H22" s="580"/>
      <c r="I22" s="402"/>
      <c r="J22" s="100"/>
      <c r="K22" s="792" t="s">
        <v>910</v>
      </c>
      <c r="L22" s="792"/>
      <c r="M22" s="806" t="s">
        <v>791</v>
      </c>
      <c r="N22" s="807">
        <v>42698</v>
      </c>
      <c r="O22" s="807"/>
      <c r="P22" s="385"/>
    </row>
    <row r="23" spans="1:16" ht="17.25" customHeight="1" thickBot="1" thickTop="1">
      <c r="A23" s="386"/>
      <c r="B23" s="405"/>
      <c r="C23" s="584" t="s">
        <v>21</v>
      </c>
      <c r="D23" s="454" t="e">
        <f t="shared" si="1"/>
        <v>#REF!</v>
      </c>
      <c r="E23" s="454">
        <v>2674</v>
      </c>
      <c r="F23" s="648" t="s">
        <v>1427</v>
      </c>
      <c r="G23" s="574" t="e">
        <f>VLOOKUP(F23,Uno!#REF!,5,0)</f>
        <v>#REF!</v>
      </c>
      <c r="H23" s="580"/>
      <c r="I23" s="100"/>
      <c r="J23" s="100"/>
      <c r="K23" s="792"/>
      <c r="L23" s="792"/>
      <c r="M23" s="806"/>
      <c r="N23" s="807"/>
      <c r="O23" s="807"/>
      <c r="P23" s="385"/>
    </row>
    <row r="24" spans="1:16" ht="18" customHeight="1" thickBot="1" thickTop="1">
      <c r="A24" s="386"/>
      <c r="B24" s="405"/>
      <c r="C24" s="584" t="s">
        <v>22</v>
      </c>
      <c r="D24" s="454" t="e">
        <f t="shared" si="1"/>
        <v>#REF!</v>
      </c>
      <c r="E24" s="454">
        <v>2735</v>
      </c>
      <c r="F24" s="548" t="s">
        <v>1431</v>
      </c>
      <c r="G24" s="565" t="e">
        <f>VLOOKUP(F24,Uno!#REF!,5,0)</f>
        <v>#REF!</v>
      </c>
      <c r="H24" s="580"/>
      <c r="I24" s="100"/>
      <c r="J24" s="100"/>
      <c r="K24" s="808"/>
      <c r="L24" s="808"/>
      <c r="M24" s="492" t="s">
        <v>3</v>
      </c>
      <c r="N24" s="808"/>
      <c r="O24" s="808"/>
      <c r="P24" s="385"/>
    </row>
    <row r="25" spans="1:16" ht="18" customHeight="1" thickBot="1" thickTop="1">
      <c r="A25" s="386"/>
      <c r="B25" s="405"/>
      <c r="C25" s="584" t="s">
        <v>37</v>
      </c>
      <c r="D25" s="454" t="e">
        <f t="shared" si="1"/>
        <v>#REF!</v>
      </c>
      <c r="E25" s="454">
        <v>2557</v>
      </c>
      <c r="F25" s="548" t="s">
        <v>1415</v>
      </c>
      <c r="G25" s="574" t="e">
        <f>VLOOKUP(F25,Uno!#REF!,5,0)</f>
        <v>#REF!</v>
      </c>
      <c r="H25" s="580"/>
      <c r="I25" s="100"/>
      <c r="J25" s="100"/>
      <c r="K25" s="809" t="s">
        <v>1409</v>
      </c>
      <c r="L25" s="809"/>
      <c r="M25" s="489" t="s">
        <v>803</v>
      </c>
      <c r="N25" s="810" t="s">
        <v>1410</v>
      </c>
      <c r="O25" s="810"/>
      <c r="P25" s="385"/>
    </row>
    <row r="26" spans="1:16" ht="16.5" customHeight="1" thickBot="1" thickTop="1">
      <c r="A26" s="386"/>
      <c r="B26" s="405"/>
      <c r="C26" s="584" t="s">
        <v>38</v>
      </c>
      <c r="D26" s="454" t="e">
        <f t="shared" si="1"/>
        <v>#REF!</v>
      </c>
      <c r="E26" s="454">
        <v>2594</v>
      </c>
      <c r="F26" s="549" t="s">
        <v>1430</v>
      </c>
      <c r="G26" s="574" t="e">
        <f>VLOOKUP(F26,Uno!#REF!,5,0)</f>
        <v>#REF!</v>
      </c>
      <c r="H26" s="580"/>
      <c r="I26" s="100"/>
      <c r="J26" s="100"/>
      <c r="K26" s="810" t="s">
        <v>1425</v>
      </c>
      <c r="L26" s="810"/>
      <c r="M26" s="489" t="s">
        <v>792</v>
      </c>
      <c r="N26" s="811" t="s">
        <v>1416</v>
      </c>
      <c r="O26" s="811"/>
      <c r="P26" s="385"/>
    </row>
    <row r="27" spans="1:16" ht="18" customHeight="1" thickBot="1" thickTop="1">
      <c r="A27" s="386"/>
      <c r="B27" s="405"/>
      <c r="C27" s="584" t="s">
        <v>39</v>
      </c>
      <c r="D27" s="454" t="e">
        <f t="shared" si="1"/>
        <v>#REF!</v>
      </c>
      <c r="E27" s="454">
        <v>2347</v>
      </c>
      <c r="F27" s="649" t="s">
        <v>1426</v>
      </c>
      <c r="G27" s="574" t="e">
        <f>VLOOKUP(F27,Uno!#REF!,5,0)</f>
        <v>#REF!</v>
      </c>
      <c r="H27" s="580"/>
      <c r="I27" s="100"/>
      <c r="J27" s="100"/>
      <c r="K27" s="810" t="s">
        <v>1422</v>
      </c>
      <c r="L27" s="810"/>
      <c r="M27" s="489" t="s">
        <v>793</v>
      </c>
      <c r="N27" s="811" t="s">
        <v>1419</v>
      </c>
      <c r="O27" s="811"/>
      <c r="P27" s="385"/>
    </row>
    <row r="28" spans="1:16" ht="18" customHeight="1" thickBot="1" thickTop="1">
      <c r="A28" s="386"/>
      <c r="B28" s="405"/>
      <c r="C28" s="584" t="s">
        <v>40</v>
      </c>
      <c r="D28" s="454" t="e">
        <f t="shared" si="1"/>
        <v>#REF!</v>
      </c>
      <c r="E28" s="454">
        <v>2087</v>
      </c>
      <c r="F28" s="649" t="s">
        <v>1417</v>
      </c>
      <c r="G28" s="565" t="e">
        <f>VLOOKUP(F28,Uno!#REF!,5,0)</f>
        <v>#REF!</v>
      </c>
      <c r="H28" s="580"/>
      <c r="I28" s="100"/>
      <c r="J28" s="100"/>
      <c r="K28" s="810" t="s">
        <v>1411</v>
      </c>
      <c r="L28" s="810"/>
      <c r="M28" s="489" t="s">
        <v>794</v>
      </c>
      <c r="N28" s="809" t="s">
        <v>1429</v>
      </c>
      <c r="O28" s="809"/>
      <c r="P28" s="385"/>
    </row>
    <row r="29" spans="1:16" ht="18" customHeight="1" thickBot="1" thickTop="1">
      <c r="A29" s="386"/>
      <c r="B29" s="405"/>
      <c r="C29" s="584" t="s">
        <v>41</v>
      </c>
      <c r="D29" s="454" t="e">
        <f t="shared" si="1"/>
        <v>#REF!</v>
      </c>
      <c r="E29" s="454">
        <v>2129</v>
      </c>
      <c r="F29" s="649" t="s">
        <v>1418</v>
      </c>
      <c r="G29" s="565" t="e">
        <f>VLOOKUP(F29,Uno!#REF!,5,0)</f>
        <v>#REF!</v>
      </c>
      <c r="H29" s="580"/>
      <c r="I29" s="100"/>
      <c r="J29" s="100"/>
      <c r="K29" s="810" t="s">
        <v>1432</v>
      </c>
      <c r="L29" s="810"/>
      <c r="M29" s="489" t="s">
        <v>795</v>
      </c>
      <c r="N29" s="812" t="s">
        <v>1412</v>
      </c>
      <c r="O29" s="812"/>
      <c r="P29" s="385"/>
    </row>
    <row r="30" spans="1:16" ht="17.25" customHeight="1" thickBot="1" thickTop="1">
      <c r="A30" s="386"/>
      <c r="B30" s="405"/>
      <c r="C30" s="584" t="s">
        <v>42</v>
      </c>
      <c r="D30" s="454" t="e">
        <f t="shared" si="1"/>
        <v>#REF!</v>
      </c>
      <c r="E30" s="454">
        <v>2072</v>
      </c>
      <c r="F30" s="649" t="s">
        <v>1414</v>
      </c>
      <c r="G30" s="565" t="e">
        <f>VLOOKUP(F30,Uno!#REF!,5,0)</f>
        <v>#REF!</v>
      </c>
      <c r="H30" s="580"/>
      <c r="I30" s="100"/>
      <c r="J30" s="94"/>
      <c r="K30" s="810" t="s">
        <v>1413</v>
      </c>
      <c r="L30" s="810"/>
      <c r="M30" s="490" t="s">
        <v>796</v>
      </c>
      <c r="N30" s="809" t="s">
        <v>1423</v>
      </c>
      <c r="O30" s="809"/>
      <c r="P30" s="385"/>
    </row>
    <row r="31" spans="1:16" ht="16.5" customHeight="1" thickBot="1" thickTop="1">
      <c r="A31" s="386"/>
      <c r="B31" s="405"/>
      <c r="C31" s="584" t="s">
        <v>43</v>
      </c>
      <c r="D31" s="454" t="e">
        <f t="shared" si="1"/>
        <v>#REF!</v>
      </c>
      <c r="E31" s="454">
        <v>1998</v>
      </c>
      <c r="F31" s="648" t="s">
        <v>1428</v>
      </c>
      <c r="G31" s="565" t="e">
        <f>VLOOKUP(F31,Uno!#REF!,5,0)</f>
        <v>#REF!</v>
      </c>
      <c r="H31" s="580"/>
      <c r="I31" s="100"/>
      <c r="J31" s="94"/>
      <c r="K31" s="809" t="s">
        <v>1420</v>
      </c>
      <c r="L31" s="809"/>
      <c r="M31" s="581" t="s">
        <v>797</v>
      </c>
      <c r="N31" s="809" t="s">
        <v>1415</v>
      </c>
      <c r="O31" s="809"/>
      <c r="P31" s="385"/>
    </row>
    <row r="32" spans="1:16" ht="16.5" customHeight="1" thickBot="1" thickTop="1">
      <c r="A32" s="386"/>
      <c r="B32" s="405"/>
      <c r="C32" s="584" t="s">
        <v>44</v>
      </c>
      <c r="D32" s="454" t="e">
        <f t="shared" si="1"/>
        <v>#REF!</v>
      </c>
      <c r="E32" s="454">
        <v>1995</v>
      </c>
      <c r="F32" s="647" t="s">
        <v>1420</v>
      </c>
      <c r="G32" s="574" t="e">
        <f>VLOOKUP(F32,Uno!#REF!,5,0)</f>
        <v>#REF!</v>
      </c>
      <c r="H32" s="580"/>
      <c r="I32" s="100"/>
      <c r="J32" s="94"/>
      <c r="K32" s="811" t="s">
        <v>1431</v>
      </c>
      <c r="L32" s="811"/>
      <c r="M32" s="582" t="s">
        <v>798</v>
      </c>
      <c r="N32" s="810" t="s">
        <v>1421</v>
      </c>
      <c r="O32" s="810"/>
      <c r="P32" s="385"/>
    </row>
    <row r="33" spans="1:16" ht="17.25" customHeight="1" thickBot="1" thickTop="1">
      <c r="A33" s="386"/>
      <c r="B33" s="405"/>
      <c r="C33" s="641" t="s">
        <v>98</v>
      </c>
      <c r="D33" s="454" t="e">
        <f t="shared" si="1"/>
        <v>#REF!</v>
      </c>
      <c r="E33" s="454">
        <v>1711</v>
      </c>
      <c r="F33" s="521" t="s">
        <v>1424</v>
      </c>
      <c r="G33" s="565" t="e">
        <f>VLOOKUP(F33,Uno!#REF!,5,0)</f>
        <v>#REF!</v>
      </c>
      <c r="H33" s="580"/>
      <c r="I33" s="100"/>
      <c r="J33" s="94"/>
      <c r="K33" s="809" t="s">
        <v>1414</v>
      </c>
      <c r="L33" s="809"/>
      <c r="M33" s="582" t="s">
        <v>799</v>
      </c>
      <c r="N33" s="813" t="s">
        <v>1417</v>
      </c>
      <c r="O33" s="813"/>
      <c r="P33" s="385"/>
    </row>
    <row r="34" spans="1:16" ht="24.75" thickBot="1" thickTop="1">
      <c r="A34" s="386"/>
      <c r="B34" s="783"/>
      <c r="C34" s="448"/>
      <c r="D34" s="449"/>
      <c r="E34" s="449"/>
      <c r="F34" s="687" t="s">
        <v>1404</v>
      </c>
      <c r="G34" s="450"/>
      <c r="H34" s="411"/>
      <c r="I34" s="100"/>
      <c r="K34" s="812" t="s">
        <v>1428</v>
      </c>
      <c r="L34" s="812"/>
      <c r="M34" s="582" t="s">
        <v>800</v>
      </c>
      <c r="N34" s="810" t="s">
        <v>1418</v>
      </c>
      <c r="O34" s="810"/>
      <c r="P34" s="385"/>
    </row>
    <row r="35" spans="1:16" ht="21.75" customHeight="1" thickBot="1" thickTop="1">
      <c r="A35" s="386"/>
      <c r="B35" s="783"/>
      <c r="C35" s="451"/>
      <c r="D35" s="452"/>
      <c r="E35" s="452"/>
      <c r="F35" s="724" t="s">
        <v>1510</v>
      </c>
      <c r="G35" s="453"/>
      <c r="H35" s="411"/>
      <c r="I35" s="400"/>
      <c r="K35" s="812" t="s">
        <v>1424</v>
      </c>
      <c r="L35" s="812"/>
      <c r="M35" s="582" t="s">
        <v>801</v>
      </c>
      <c r="N35" s="811" t="s">
        <v>1430</v>
      </c>
      <c r="O35" s="811"/>
      <c r="P35" s="385"/>
    </row>
    <row r="36" spans="1:16" ht="15.75" customHeight="1" thickBot="1" thickTop="1">
      <c r="A36" s="386"/>
      <c r="B36" s="784"/>
      <c r="C36" s="451"/>
      <c r="D36" s="452"/>
      <c r="E36" s="452"/>
      <c r="F36" s="613"/>
      <c r="G36" s="453"/>
      <c r="H36" s="411"/>
      <c r="I36" s="400"/>
      <c r="K36" s="813" t="s">
        <v>1427</v>
      </c>
      <c r="L36" s="813"/>
      <c r="M36" s="582" t="s">
        <v>802</v>
      </c>
      <c r="N36" s="810" t="s">
        <v>1426</v>
      </c>
      <c r="O36" s="810"/>
      <c r="P36" s="385"/>
    </row>
    <row r="37" spans="3:16" ht="16.5" customHeight="1" thickTop="1">
      <c r="C37" s="814"/>
      <c r="D37" s="814"/>
      <c r="E37" s="814"/>
      <c r="F37" s="814"/>
      <c r="G37" s="814"/>
      <c r="I37" s="94"/>
      <c r="J37" s="185"/>
      <c r="P37" s="385"/>
    </row>
    <row r="38" spans="3:16" ht="15.75">
      <c r="C38" s="814"/>
      <c r="D38" s="814"/>
      <c r="E38" s="814"/>
      <c r="F38" s="814"/>
      <c r="G38" s="814"/>
      <c r="I38" s="94"/>
      <c r="J38" s="186"/>
      <c r="P38" s="385"/>
    </row>
    <row r="39" spans="3:16" ht="15.75">
      <c r="C39" s="814"/>
      <c r="D39" s="814"/>
      <c r="E39" s="814"/>
      <c r="F39" s="814"/>
      <c r="G39" s="814"/>
      <c r="J39" s="385"/>
      <c r="P39" s="385"/>
    </row>
    <row r="40" spans="3:16" ht="15.75">
      <c r="C40" s="814"/>
      <c r="D40" s="814"/>
      <c r="E40" s="814"/>
      <c r="F40" s="814"/>
      <c r="G40" s="814"/>
      <c r="J40" s="385"/>
      <c r="P40" s="385"/>
    </row>
    <row r="41" spans="4:16" ht="15.75">
      <c r="D41" s="186"/>
      <c r="E41" s="186"/>
      <c r="F41" s="186"/>
      <c r="G41" s="186"/>
      <c r="H41" s="185"/>
      <c r="J41" s="385"/>
      <c r="P41" s="385"/>
    </row>
    <row r="42" spans="4:16" ht="15.75">
      <c r="D42" s="187"/>
      <c r="E42" s="187"/>
      <c r="F42" s="187"/>
      <c r="G42" s="187"/>
      <c r="H42" s="186"/>
      <c r="I42" s="185"/>
      <c r="J42" s="385"/>
      <c r="P42" s="385"/>
    </row>
    <row r="43" spans="4:16" ht="15.75">
      <c r="D43" s="179"/>
      <c r="E43" s="178"/>
      <c r="F43" s="178"/>
      <c r="G43" s="178"/>
      <c r="H43" s="187"/>
      <c r="I43" s="186"/>
      <c r="J43" s="385"/>
      <c r="P43" s="385"/>
    </row>
    <row r="44" spans="4:16" ht="17.25" customHeight="1">
      <c r="D44" s="179"/>
      <c r="E44" s="180"/>
      <c r="F44" s="181"/>
      <c r="G44" s="181"/>
      <c r="H44" s="181"/>
      <c r="I44" s="187"/>
      <c r="J44" s="385"/>
      <c r="P44" s="385"/>
    </row>
    <row r="45" spans="4:16" ht="17.25" customHeight="1">
      <c r="D45" s="179"/>
      <c r="E45" s="180"/>
      <c r="F45" s="181"/>
      <c r="G45" s="181"/>
      <c r="H45" s="181"/>
      <c r="I45" s="181"/>
      <c r="J45" s="385"/>
      <c r="P45" s="385"/>
    </row>
    <row r="46" spans="4:16" ht="17.25" customHeight="1">
      <c r="D46" s="183"/>
      <c r="E46" s="181"/>
      <c r="F46" s="181"/>
      <c r="G46" s="182"/>
      <c r="H46" s="181"/>
      <c r="I46" s="181"/>
      <c r="J46" s="385"/>
      <c r="P46" s="385"/>
    </row>
    <row r="47" spans="4:10" ht="17.25" customHeight="1">
      <c r="D47" s="179"/>
      <c r="E47" s="184"/>
      <c r="F47" s="181"/>
      <c r="G47" s="182"/>
      <c r="H47" s="181"/>
      <c r="I47" s="181"/>
      <c r="J47" s="385"/>
    </row>
    <row r="48" spans="4:10" ht="15.75">
      <c r="D48" s="179"/>
      <c r="E48" s="181"/>
      <c r="F48" s="184"/>
      <c r="G48" s="181"/>
      <c r="H48" s="184"/>
      <c r="I48" s="181"/>
      <c r="J48" s="385"/>
    </row>
    <row r="49" spans="8:10" ht="15.75">
      <c r="H49" s="182"/>
      <c r="I49" s="184"/>
      <c r="J49" s="385"/>
    </row>
    <row r="50" spans="9:10" ht="15.75">
      <c r="I50" s="182"/>
      <c r="J50" s="385"/>
    </row>
    <row r="51" ht="15.75">
      <c r="J51" s="385"/>
    </row>
    <row r="52" ht="15.75">
      <c r="J52" s="385"/>
    </row>
    <row r="53" ht="15.75">
      <c r="J53" s="385"/>
    </row>
    <row r="54" ht="15.75">
      <c r="J54" s="385"/>
    </row>
    <row r="55" ht="15.75">
      <c r="J55" s="385"/>
    </row>
    <row r="56" ht="15.75">
      <c r="J56" s="385"/>
    </row>
    <row r="57" ht="15.75">
      <c r="J57" s="385"/>
    </row>
  </sheetData>
  <sheetProtection selectLockedCells="1" selectUnlockedCells="1"/>
  <mergeCells count="56">
    <mergeCell ref="L15:N15"/>
    <mergeCell ref="N33:O33"/>
    <mergeCell ref="K34:L34"/>
    <mergeCell ref="C37:G40"/>
    <mergeCell ref="K35:L35"/>
    <mergeCell ref="N35:O35"/>
    <mergeCell ref="K36:L36"/>
    <mergeCell ref="N36:O36"/>
    <mergeCell ref="N34:O34"/>
    <mergeCell ref="K33:L33"/>
    <mergeCell ref="K31:L31"/>
    <mergeCell ref="N31:O31"/>
    <mergeCell ref="K32:L32"/>
    <mergeCell ref="N32:O32"/>
    <mergeCell ref="K29:L29"/>
    <mergeCell ref="N29:O29"/>
    <mergeCell ref="K30:L30"/>
    <mergeCell ref="N30:O30"/>
    <mergeCell ref="K26:L26"/>
    <mergeCell ref="N26:O26"/>
    <mergeCell ref="K27:L27"/>
    <mergeCell ref="N27:O27"/>
    <mergeCell ref="K28:L28"/>
    <mergeCell ref="N28:O28"/>
    <mergeCell ref="M22:M23"/>
    <mergeCell ref="N22:O23"/>
    <mergeCell ref="K24:L24"/>
    <mergeCell ref="N24:O24"/>
    <mergeCell ref="K25:L25"/>
    <mergeCell ref="N25:O25"/>
    <mergeCell ref="K1:O1"/>
    <mergeCell ref="L2:N2"/>
    <mergeCell ref="I6:I15"/>
    <mergeCell ref="C9:G9"/>
    <mergeCell ref="E5:F6"/>
    <mergeCell ref="C8:D8"/>
    <mergeCell ref="K9:O9"/>
    <mergeCell ref="K12:O12"/>
    <mergeCell ref="L13:N13"/>
    <mergeCell ref="L14:N14"/>
    <mergeCell ref="B34:B36"/>
    <mergeCell ref="L3:N3"/>
    <mergeCell ref="L4:N4"/>
    <mergeCell ref="K5:O5"/>
    <mergeCell ref="L6:N6"/>
    <mergeCell ref="L7:N7"/>
    <mergeCell ref="L8:N8"/>
    <mergeCell ref="L10:N10"/>
    <mergeCell ref="C3:G4"/>
    <mergeCell ref="K22:L23"/>
    <mergeCell ref="L21:N21"/>
    <mergeCell ref="K16:O16"/>
    <mergeCell ref="L17:N17"/>
    <mergeCell ref="L18:N18"/>
    <mergeCell ref="L19:N19"/>
    <mergeCell ref="K20:O20"/>
  </mergeCells>
  <printOptions horizontalCentered="1" verticalCentered="1"/>
  <pageMargins left="0.1968503937007874" right="0.1968503937007874" top="0" bottom="0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Z789"/>
  <sheetViews>
    <sheetView zoomScale="70" zoomScaleNormal="70" zoomScalePageLayoutView="0" workbookViewId="0" topLeftCell="A290">
      <selection activeCell="B65" sqref="B65:K89"/>
    </sheetView>
  </sheetViews>
  <sheetFormatPr defaultColWidth="3.7109375" defaultRowHeight="12.75"/>
  <cols>
    <col min="1" max="1" width="3.00390625" style="84" customWidth="1"/>
    <col min="2" max="2" width="26.8515625" style="188" bestFit="1" customWidth="1"/>
    <col min="3" max="9" width="5.8515625" style="84" customWidth="1"/>
    <col min="10" max="13" width="5.8515625" style="107" customWidth="1"/>
    <col min="14" max="14" width="5.8515625" style="189" customWidth="1"/>
    <col min="15" max="15" width="5.8515625" style="107" customWidth="1"/>
    <col min="16" max="16" width="17.57421875" style="107" customWidth="1"/>
    <col min="17" max="17" width="12.28125" style="107" customWidth="1"/>
    <col min="18" max="18" width="13.7109375" style="107" customWidth="1"/>
    <col min="19" max="19" width="15.00390625" style="107" customWidth="1"/>
    <col min="20" max="20" width="13.7109375" style="107" customWidth="1"/>
    <col min="21" max="23" width="6.421875" style="107" bestFit="1" customWidth="1"/>
    <col min="24" max="27" width="5.8515625" style="107" bestFit="1" customWidth="1"/>
    <col min="28" max="28" width="33.00390625" style="107" customWidth="1"/>
    <col min="29" max="16384" width="3.7109375" style="107" customWidth="1"/>
  </cols>
  <sheetData>
    <row r="4" spans="3:14" ht="25.5">
      <c r="C4" s="846" t="s">
        <v>1015</v>
      </c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468"/>
    </row>
    <row r="6" spans="6:12" ht="20.25">
      <c r="F6" s="107"/>
      <c r="G6" s="469" t="s">
        <v>45</v>
      </c>
      <c r="H6" s="190"/>
      <c r="I6" s="190"/>
      <c r="J6" s="191" t="s">
        <v>1016</v>
      </c>
      <c r="L6" s="192"/>
    </row>
    <row r="7" spans="3:6" ht="9" customHeight="1">
      <c r="C7" s="856"/>
      <c r="D7" s="856"/>
      <c r="E7" s="856"/>
      <c r="F7" s="856"/>
    </row>
    <row r="8" ht="8.25" customHeight="1" thickBot="1"/>
    <row r="9" spans="3:14" ht="15" customHeight="1">
      <c r="C9" s="847" t="s">
        <v>46</v>
      </c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9"/>
    </row>
    <row r="10" spans="3:14" ht="15" customHeight="1" thickBot="1">
      <c r="C10" s="850" t="s">
        <v>47</v>
      </c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2"/>
    </row>
    <row r="11" spans="3:14" ht="15" customHeight="1" thickBot="1">
      <c r="C11" s="853" t="s">
        <v>48</v>
      </c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5"/>
    </row>
    <row r="12" spans="2:234" ht="13.5" thickBot="1">
      <c r="B12" s="262" t="s">
        <v>49</v>
      </c>
      <c r="C12" s="263" t="s">
        <v>523</v>
      </c>
      <c r="D12" s="263" t="s">
        <v>50</v>
      </c>
      <c r="E12" s="264" t="s">
        <v>51</v>
      </c>
      <c r="F12" s="265" t="s">
        <v>52</v>
      </c>
      <c r="G12" s="266" t="s">
        <v>53</v>
      </c>
      <c r="H12" s="263" t="s">
        <v>54</v>
      </c>
      <c r="I12" s="263" t="s">
        <v>55</v>
      </c>
      <c r="J12" s="263" t="s">
        <v>56</v>
      </c>
      <c r="K12" s="263" t="s">
        <v>57</v>
      </c>
      <c r="L12" s="263" t="s">
        <v>58</v>
      </c>
      <c r="M12" s="267" t="s">
        <v>59</v>
      </c>
      <c r="N12" s="268" t="s">
        <v>60</v>
      </c>
      <c r="O12" s="1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</row>
    <row r="13" spans="2:233" ht="12.75">
      <c r="B13" s="269" t="s">
        <v>61</v>
      </c>
      <c r="C13" s="10"/>
      <c r="D13" s="10"/>
      <c r="E13" s="10"/>
      <c r="F13" s="10"/>
      <c r="G13" s="10"/>
      <c r="H13" s="10"/>
      <c r="I13" s="10"/>
      <c r="J13"/>
      <c r="K13"/>
      <c r="L13"/>
      <c r="M13"/>
      <c r="N13" s="19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</row>
    <row r="14" spans="1:233" ht="12.75">
      <c r="A14" s="84">
        <v>1</v>
      </c>
      <c r="B14" s="194">
        <v>42376</v>
      </c>
      <c r="C14" s="470" t="s">
        <v>524</v>
      </c>
      <c r="D14" s="471" t="s">
        <v>4</v>
      </c>
      <c r="E14" s="471" t="s">
        <v>5</v>
      </c>
      <c r="F14" s="471" t="s">
        <v>6</v>
      </c>
      <c r="G14" s="470" t="s">
        <v>7</v>
      </c>
      <c r="H14" s="470" t="s">
        <v>8</v>
      </c>
      <c r="I14" s="471" t="s">
        <v>470</v>
      </c>
      <c r="J14" s="471" t="s">
        <v>12</v>
      </c>
      <c r="K14" s="471" t="s">
        <v>14</v>
      </c>
      <c r="L14" s="471" t="s">
        <v>16</v>
      </c>
      <c r="M14" s="471" t="s">
        <v>18</v>
      </c>
      <c r="N14" s="471" t="s">
        <v>525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</row>
    <row r="15" spans="1:233" ht="12.75">
      <c r="A15" s="84">
        <v>2</v>
      </c>
      <c r="B15" s="194">
        <f>B14+7</f>
        <v>42383</v>
      </c>
      <c r="C15" s="470" t="s">
        <v>526</v>
      </c>
      <c r="D15" s="471" t="s">
        <v>527</v>
      </c>
      <c r="E15" s="471" t="s">
        <v>528</v>
      </c>
      <c r="F15" s="471" t="s">
        <v>529</v>
      </c>
      <c r="G15" s="471" t="s">
        <v>530</v>
      </c>
      <c r="H15" s="471" t="s">
        <v>531</v>
      </c>
      <c r="I15" s="471" t="s">
        <v>532</v>
      </c>
      <c r="J15" s="471" t="s">
        <v>533</v>
      </c>
      <c r="K15" s="471" t="s">
        <v>534</v>
      </c>
      <c r="L15" s="471" t="s">
        <v>535</v>
      </c>
      <c r="M15" s="471" t="s">
        <v>536</v>
      </c>
      <c r="N15" s="471" t="s">
        <v>497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3" ht="12.75">
      <c r="A16" s="84">
        <v>3</v>
      </c>
      <c r="B16" s="497">
        <f aca="true" t="shared" si="0" ref="B16:B41">B15+7</f>
        <v>42390</v>
      </c>
      <c r="C16" s="470" t="s">
        <v>537</v>
      </c>
      <c r="D16" s="471" t="s">
        <v>538</v>
      </c>
      <c r="E16" s="471" t="s">
        <v>539</v>
      </c>
      <c r="F16" s="471" t="s">
        <v>540</v>
      </c>
      <c r="G16" s="472" t="s">
        <v>541</v>
      </c>
      <c r="H16" s="471" t="s">
        <v>542</v>
      </c>
      <c r="I16" s="470" t="s">
        <v>485</v>
      </c>
      <c r="J16" s="471" t="s">
        <v>543</v>
      </c>
      <c r="K16" s="471" t="s">
        <v>544</v>
      </c>
      <c r="L16" s="471" t="s">
        <v>545</v>
      </c>
      <c r="M16" s="471" t="s">
        <v>546</v>
      </c>
      <c r="N16" s="471" t="s">
        <v>493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233" ht="12.75">
      <c r="A17" s="84">
        <v>4</v>
      </c>
      <c r="B17" s="497">
        <f t="shared" si="0"/>
        <v>42397</v>
      </c>
      <c r="C17" s="470" t="s">
        <v>547</v>
      </c>
      <c r="D17" s="471" t="s">
        <v>548</v>
      </c>
      <c r="E17" s="471" t="s">
        <v>549</v>
      </c>
      <c r="F17" s="471" t="s">
        <v>550</v>
      </c>
      <c r="G17" s="470" t="s">
        <v>551</v>
      </c>
      <c r="H17" s="471" t="s">
        <v>552</v>
      </c>
      <c r="I17" s="471" t="s">
        <v>553</v>
      </c>
      <c r="J17" s="471" t="s">
        <v>554</v>
      </c>
      <c r="K17" s="471" t="s">
        <v>555</v>
      </c>
      <c r="L17" s="471" t="s">
        <v>556</v>
      </c>
      <c r="M17" s="471" t="s">
        <v>557</v>
      </c>
      <c r="N17" s="471" t="s">
        <v>476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</row>
    <row r="18" spans="2:233" ht="12.75">
      <c r="B18" s="194">
        <f t="shared" si="0"/>
        <v>42404</v>
      </c>
      <c r="C18" s="830" t="s">
        <v>1045</v>
      </c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</row>
    <row r="19" spans="1:233" ht="12.75">
      <c r="A19" s="84">
        <v>5</v>
      </c>
      <c r="B19" s="194">
        <f t="shared" si="0"/>
        <v>42411</v>
      </c>
      <c r="C19" s="498" t="s">
        <v>558</v>
      </c>
      <c r="D19" s="499" t="s">
        <v>559</v>
      </c>
      <c r="E19" s="499" t="s">
        <v>560</v>
      </c>
      <c r="F19" s="499" t="s">
        <v>561</v>
      </c>
      <c r="G19" s="498" t="s">
        <v>562</v>
      </c>
      <c r="H19" s="499" t="s">
        <v>563</v>
      </c>
      <c r="I19" s="499" t="s">
        <v>564</v>
      </c>
      <c r="J19" s="499" t="s">
        <v>565</v>
      </c>
      <c r="K19" s="499" t="s">
        <v>566</v>
      </c>
      <c r="L19" s="499" t="s">
        <v>567</v>
      </c>
      <c r="M19" s="499" t="s">
        <v>568</v>
      </c>
      <c r="N19" s="499" t="s">
        <v>569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</row>
    <row r="20" spans="1:233" ht="12.75">
      <c r="A20" s="84">
        <v>6</v>
      </c>
      <c r="B20" s="194">
        <f t="shared" si="0"/>
        <v>42418</v>
      </c>
      <c r="C20" s="470" t="s">
        <v>570</v>
      </c>
      <c r="D20" s="470" t="s">
        <v>490</v>
      </c>
      <c r="E20" s="471" t="s">
        <v>486</v>
      </c>
      <c r="F20" s="471" t="s">
        <v>571</v>
      </c>
      <c r="G20" s="471" t="s">
        <v>572</v>
      </c>
      <c r="H20" s="471" t="s">
        <v>573</v>
      </c>
      <c r="I20" s="471" t="s">
        <v>574</v>
      </c>
      <c r="J20" s="471" t="s">
        <v>575</v>
      </c>
      <c r="K20" s="471" t="s">
        <v>576</v>
      </c>
      <c r="L20" s="471" t="s">
        <v>577</v>
      </c>
      <c r="M20" s="471" t="s">
        <v>578</v>
      </c>
      <c r="N20" s="471" t="s">
        <v>579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</row>
    <row r="21" spans="1:233" ht="12.75">
      <c r="A21" s="84">
        <v>7</v>
      </c>
      <c r="B21" s="194">
        <f t="shared" si="0"/>
        <v>42425</v>
      </c>
      <c r="C21" s="473" t="s">
        <v>503</v>
      </c>
      <c r="D21" s="474" t="s">
        <v>580</v>
      </c>
      <c r="E21" s="474" t="s">
        <v>498</v>
      </c>
      <c r="F21" s="474" t="s">
        <v>581</v>
      </c>
      <c r="G21" s="474" t="s">
        <v>582</v>
      </c>
      <c r="H21" s="474" t="s">
        <v>583</v>
      </c>
      <c r="I21" s="474" t="s">
        <v>584</v>
      </c>
      <c r="J21" s="474" t="s">
        <v>585</v>
      </c>
      <c r="K21" s="474" t="s">
        <v>586</v>
      </c>
      <c r="L21" s="474" t="s">
        <v>587</v>
      </c>
      <c r="M21" s="474" t="s">
        <v>588</v>
      </c>
      <c r="N21" s="474" t="s">
        <v>589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</row>
    <row r="22" spans="1:233" ht="12.75">
      <c r="A22" s="84">
        <v>8</v>
      </c>
      <c r="B22" s="497">
        <f t="shared" si="0"/>
        <v>42432</v>
      </c>
      <c r="C22" s="470" t="s">
        <v>590</v>
      </c>
      <c r="D22" s="471" t="s">
        <v>591</v>
      </c>
      <c r="E22" s="471" t="s">
        <v>592</v>
      </c>
      <c r="F22" s="471" t="s">
        <v>593</v>
      </c>
      <c r="G22" s="471" t="s">
        <v>594</v>
      </c>
      <c r="H22" s="471" t="s">
        <v>595</v>
      </c>
      <c r="I22" s="471" t="s">
        <v>596</v>
      </c>
      <c r="J22" s="471" t="s">
        <v>597</v>
      </c>
      <c r="K22" s="471" t="s">
        <v>598</v>
      </c>
      <c r="L22" s="471" t="s">
        <v>599</v>
      </c>
      <c r="M22" s="471" t="s">
        <v>491</v>
      </c>
      <c r="N22" s="471" t="s">
        <v>600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</row>
    <row r="23" spans="1:233" ht="12.75">
      <c r="A23" s="84">
        <v>9</v>
      </c>
      <c r="B23" s="194">
        <f t="shared" si="0"/>
        <v>42439</v>
      </c>
      <c r="C23" s="473" t="s">
        <v>601</v>
      </c>
      <c r="D23" s="474" t="s">
        <v>602</v>
      </c>
      <c r="E23" s="474" t="s">
        <v>603</v>
      </c>
      <c r="F23" s="475" t="s">
        <v>604</v>
      </c>
      <c r="G23" s="474" t="s">
        <v>605</v>
      </c>
      <c r="H23" s="474" t="s">
        <v>606</v>
      </c>
      <c r="I23" s="474" t="s">
        <v>607</v>
      </c>
      <c r="J23" s="474" t="s">
        <v>608</v>
      </c>
      <c r="K23" s="474" t="s">
        <v>609</v>
      </c>
      <c r="L23" s="474" t="s">
        <v>500</v>
      </c>
      <c r="M23" s="474" t="s">
        <v>610</v>
      </c>
      <c r="N23" s="474" t="s">
        <v>611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</row>
    <row r="24" spans="1:14" ht="12.75">
      <c r="A24" s="84">
        <v>10</v>
      </c>
      <c r="B24" s="194">
        <f t="shared" si="0"/>
        <v>42446</v>
      </c>
      <c r="C24" s="473" t="s">
        <v>612</v>
      </c>
      <c r="D24" s="474" t="s">
        <v>613</v>
      </c>
      <c r="E24" s="474" t="s">
        <v>614</v>
      </c>
      <c r="F24" s="474" t="s">
        <v>615</v>
      </c>
      <c r="G24" s="474" t="s">
        <v>616</v>
      </c>
      <c r="H24" s="474" t="s">
        <v>617</v>
      </c>
      <c r="I24" s="474" t="s">
        <v>618</v>
      </c>
      <c r="J24" s="474" t="s">
        <v>619</v>
      </c>
      <c r="K24" s="474" t="s">
        <v>620</v>
      </c>
      <c r="L24" s="474" t="s">
        <v>621</v>
      </c>
      <c r="M24" s="474" t="s">
        <v>622</v>
      </c>
      <c r="N24" s="474" t="s">
        <v>623</v>
      </c>
    </row>
    <row r="25" spans="1:14" ht="12.75">
      <c r="A25" s="84">
        <v>11</v>
      </c>
      <c r="B25" s="194">
        <f t="shared" si="0"/>
        <v>42453</v>
      </c>
      <c r="C25" s="473" t="s">
        <v>624</v>
      </c>
      <c r="D25" s="474" t="s">
        <v>625</v>
      </c>
      <c r="E25" s="474" t="s">
        <v>626</v>
      </c>
      <c r="F25" s="474" t="s">
        <v>627</v>
      </c>
      <c r="G25" s="474" t="s">
        <v>628</v>
      </c>
      <c r="H25" s="474" t="s">
        <v>629</v>
      </c>
      <c r="I25" s="474" t="s">
        <v>630</v>
      </c>
      <c r="J25" s="474" t="s">
        <v>631</v>
      </c>
      <c r="K25" s="474" t="s">
        <v>632</v>
      </c>
      <c r="L25" s="474" t="s">
        <v>633</v>
      </c>
      <c r="M25" s="474" t="s">
        <v>468</v>
      </c>
      <c r="N25" s="474" t="s">
        <v>501</v>
      </c>
    </row>
    <row r="26" spans="2:14" ht="12.75">
      <c r="B26" s="194">
        <f t="shared" si="0"/>
        <v>42460</v>
      </c>
      <c r="C26" s="830" t="s">
        <v>1045</v>
      </c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</row>
    <row r="27" spans="1:14" s="195" customFormat="1" ht="12.75">
      <c r="A27" s="84">
        <v>12</v>
      </c>
      <c r="B27" s="194">
        <f t="shared" si="0"/>
        <v>42467</v>
      </c>
      <c r="C27" s="270" t="s">
        <v>634</v>
      </c>
      <c r="D27" s="271" t="s">
        <v>471</v>
      </c>
      <c r="E27" s="271" t="s">
        <v>635</v>
      </c>
      <c r="F27" s="271" t="s">
        <v>636</v>
      </c>
      <c r="G27" s="271" t="s">
        <v>478</v>
      </c>
      <c r="H27" s="271" t="s">
        <v>637</v>
      </c>
      <c r="I27" s="271" t="s">
        <v>638</v>
      </c>
      <c r="J27" s="271" t="s">
        <v>639</v>
      </c>
      <c r="K27" s="271" t="s">
        <v>640</v>
      </c>
      <c r="L27" s="271" t="s">
        <v>480</v>
      </c>
      <c r="M27" s="271" t="s">
        <v>641</v>
      </c>
      <c r="N27" s="271" t="s">
        <v>642</v>
      </c>
    </row>
    <row r="28" spans="1:17" ht="12.75">
      <c r="A28" s="84">
        <v>13</v>
      </c>
      <c r="B28" s="194">
        <f t="shared" si="0"/>
        <v>42474</v>
      </c>
      <c r="C28" s="270" t="s">
        <v>643</v>
      </c>
      <c r="D28" s="271" t="s">
        <v>472</v>
      </c>
      <c r="E28" s="271" t="s">
        <v>644</v>
      </c>
      <c r="F28" s="271" t="s">
        <v>477</v>
      </c>
      <c r="G28" s="271" t="s">
        <v>645</v>
      </c>
      <c r="H28" s="271" t="s">
        <v>646</v>
      </c>
      <c r="I28" s="271" t="s">
        <v>647</v>
      </c>
      <c r="J28" s="271" t="s">
        <v>648</v>
      </c>
      <c r="K28" s="271" t="s">
        <v>649</v>
      </c>
      <c r="L28" s="271" t="s">
        <v>650</v>
      </c>
      <c r="M28" s="271" t="s">
        <v>651</v>
      </c>
      <c r="N28" s="271" t="s">
        <v>652</v>
      </c>
      <c r="Q28" s="195"/>
    </row>
    <row r="29" spans="1:17" ht="12.75">
      <c r="A29" s="84">
        <v>14</v>
      </c>
      <c r="B29" s="194">
        <f t="shared" si="0"/>
        <v>42481</v>
      </c>
      <c r="C29" s="270" t="s">
        <v>653</v>
      </c>
      <c r="D29" s="271" t="s">
        <v>654</v>
      </c>
      <c r="E29" s="271" t="s">
        <v>655</v>
      </c>
      <c r="F29" s="271" t="s">
        <v>656</v>
      </c>
      <c r="G29" s="271" t="s">
        <v>657</v>
      </c>
      <c r="H29" s="271" t="s">
        <v>658</v>
      </c>
      <c r="I29" s="271" t="s">
        <v>499</v>
      </c>
      <c r="J29" s="271" t="s">
        <v>659</v>
      </c>
      <c r="K29" s="271" t="s">
        <v>660</v>
      </c>
      <c r="L29" s="271" t="s">
        <v>661</v>
      </c>
      <c r="M29" s="271" t="s">
        <v>662</v>
      </c>
      <c r="N29" s="271" t="s">
        <v>663</v>
      </c>
      <c r="Q29" s="195"/>
    </row>
    <row r="30" spans="2:14" ht="12.75">
      <c r="B30" s="194">
        <f t="shared" si="0"/>
        <v>42488</v>
      </c>
      <c r="C30" s="830" t="s">
        <v>1327</v>
      </c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</row>
    <row r="31" spans="1:14" ht="12.75">
      <c r="A31" s="84">
        <v>15</v>
      </c>
      <c r="B31" s="194">
        <f t="shared" si="0"/>
        <v>42495</v>
      </c>
      <c r="C31" s="281" t="s">
        <v>1044</v>
      </c>
      <c r="D31" s="271" t="s">
        <v>664</v>
      </c>
      <c r="E31" s="272" t="s">
        <v>665</v>
      </c>
      <c r="F31" s="271" t="s">
        <v>666</v>
      </c>
      <c r="G31" s="271" t="s">
        <v>492</v>
      </c>
      <c r="H31" s="271" t="s">
        <v>667</v>
      </c>
      <c r="I31" s="271" t="s">
        <v>668</v>
      </c>
      <c r="J31" s="271" t="s">
        <v>669</v>
      </c>
      <c r="K31" s="271" t="s">
        <v>670</v>
      </c>
      <c r="L31" s="271" t="s">
        <v>671</v>
      </c>
      <c r="M31" s="271" t="s">
        <v>672</v>
      </c>
      <c r="N31" s="271" t="s">
        <v>673</v>
      </c>
    </row>
    <row r="32" spans="1:14" ht="12.75">
      <c r="A32" s="84">
        <v>16</v>
      </c>
      <c r="B32" s="194">
        <f t="shared" si="0"/>
        <v>42502</v>
      </c>
      <c r="C32" s="270" t="s">
        <v>674</v>
      </c>
      <c r="D32" s="271" t="s">
        <v>675</v>
      </c>
      <c r="E32" s="271" t="s">
        <v>676</v>
      </c>
      <c r="F32" s="271" t="s">
        <v>677</v>
      </c>
      <c r="G32" s="271" t="s">
        <v>678</v>
      </c>
      <c r="H32" s="271" t="s">
        <v>679</v>
      </c>
      <c r="I32" s="271" t="s">
        <v>680</v>
      </c>
      <c r="J32" s="271" t="s">
        <v>681</v>
      </c>
      <c r="K32" s="271" t="s">
        <v>682</v>
      </c>
      <c r="L32" s="271" t="s">
        <v>683</v>
      </c>
      <c r="M32" s="271" t="s">
        <v>684</v>
      </c>
      <c r="N32" s="271" t="s">
        <v>685</v>
      </c>
    </row>
    <row r="33" spans="1:16" ht="12.75">
      <c r="A33" s="84">
        <v>17</v>
      </c>
      <c r="B33" s="194">
        <f t="shared" si="0"/>
        <v>42509</v>
      </c>
      <c r="C33" s="270" t="s">
        <v>686</v>
      </c>
      <c r="D33" s="271" t="s">
        <v>687</v>
      </c>
      <c r="E33" s="271" t="s">
        <v>688</v>
      </c>
      <c r="F33" s="271" t="s">
        <v>689</v>
      </c>
      <c r="G33" s="271" t="s">
        <v>502</v>
      </c>
      <c r="H33" s="271" t="s">
        <v>690</v>
      </c>
      <c r="I33" s="271" t="s">
        <v>691</v>
      </c>
      <c r="J33" s="271" t="s">
        <v>692</v>
      </c>
      <c r="K33" s="271" t="s">
        <v>693</v>
      </c>
      <c r="L33" s="271" t="s">
        <v>694</v>
      </c>
      <c r="M33" s="271" t="s">
        <v>695</v>
      </c>
      <c r="N33" s="271" t="s">
        <v>696</v>
      </c>
      <c r="P33" s="196"/>
    </row>
    <row r="34" spans="1:16" ht="12.75">
      <c r="A34" s="84">
        <v>18</v>
      </c>
      <c r="B34" s="194">
        <f t="shared" si="0"/>
        <v>42516</v>
      </c>
      <c r="C34" s="270" t="s">
        <v>479</v>
      </c>
      <c r="D34" s="271" t="s">
        <v>697</v>
      </c>
      <c r="E34" s="271" t="s">
        <v>698</v>
      </c>
      <c r="F34" s="271" t="s">
        <v>699</v>
      </c>
      <c r="G34" s="271" t="s">
        <v>700</v>
      </c>
      <c r="H34" s="271" t="s">
        <v>701</v>
      </c>
      <c r="I34" s="271" t="s">
        <v>702</v>
      </c>
      <c r="J34" s="271" t="s">
        <v>703</v>
      </c>
      <c r="K34" s="271" t="s">
        <v>704</v>
      </c>
      <c r="L34" s="271" t="s">
        <v>705</v>
      </c>
      <c r="M34" s="271" t="s">
        <v>706</v>
      </c>
      <c r="N34" s="271" t="s">
        <v>707</v>
      </c>
      <c r="P34" s="196"/>
    </row>
    <row r="35" spans="1:16" ht="12.75">
      <c r="A35" s="107"/>
      <c r="B35" s="194">
        <f t="shared" si="0"/>
        <v>42523</v>
      </c>
      <c r="C35" s="832" t="s">
        <v>1017</v>
      </c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P35" s="196"/>
    </row>
    <row r="36" spans="1:16" ht="12.75">
      <c r="A36" s="84">
        <v>19</v>
      </c>
      <c r="B36" s="194">
        <f>B35+7</f>
        <v>42530</v>
      </c>
      <c r="C36" s="270" t="s">
        <v>475</v>
      </c>
      <c r="D36" s="271" t="s">
        <v>708</v>
      </c>
      <c r="E36" s="271" t="s">
        <v>709</v>
      </c>
      <c r="F36" s="271" t="s">
        <v>710</v>
      </c>
      <c r="G36" s="271" t="s">
        <v>711</v>
      </c>
      <c r="H36" s="271" t="s">
        <v>712</v>
      </c>
      <c r="I36" s="271" t="s">
        <v>713</v>
      </c>
      <c r="J36" s="271" t="s">
        <v>484</v>
      </c>
      <c r="K36" s="271" t="s">
        <v>714</v>
      </c>
      <c r="L36" s="271" t="s">
        <v>715</v>
      </c>
      <c r="M36" s="271" t="s">
        <v>716</v>
      </c>
      <c r="N36" s="271" t="s">
        <v>717</v>
      </c>
      <c r="P36" s="196"/>
    </row>
    <row r="37" spans="1:16" ht="12.75">
      <c r="A37" s="84">
        <v>20</v>
      </c>
      <c r="B37" s="557">
        <f>B36+6</f>
        <v>42536</v>
      </c>
      <c r="C37" s="270" t="s">
        <v>718</v>
      </c>
      <c r="D37" s="271" t="s">
        <v>719</v>
      </c>
      <c r="E37" s="271" t="s">
        <v>720</v>
      </c>
      <c r="F37" s="271" t="s">
        <v>721</v>
      </c>
      <c r="G37" s="271" t="s">
        <v>722</v>
      </c>
      <c r="H37" s="271" t="s">
        <v>723</v>
      </c>
      <c r="I37" s="271" t="s">
        <v>724</v>
      </c>
      <c r="J37" s="271" t="s">
        <v>725</v>
      </c>
      <c r="K37" s="271" t="s">
        <v>726</v>
      </c>
      <c r="L37" s="271" t="s">
        <v>727</v>
      </c>
      <c r="M37" s="271" t="s">
        <v>728</v>
      </c>
      <c r="N37" s="271" t="s">
        <v>729</v>
      </c>
      <c r="P37" s="196"/>
    </row>
    <row r="38" spans="1:16" ht="12.75">
      <c r="A38" s="84">
        <v>21</v>
      </c>
      <c r="B38" s="194">
        <f>B37+1</f>
        <v>42537</v>
      </c>
      <c r="C38" s="273" t="s">
        <v>730</v>
      </c>
      <c r="D38" s="274" t="s">
        <v>504</v>
      </c>
      <c r="E38" s="274" t="s">
        <v>731</v>
      </c>
      <c r="F38" s="274" t="s">
        <v>732</v>
      </c>
      <c r="G38" s="274" t="s">
        <v>733</v>
      </c>
      <c r="H38" s="274" t="s">
        <v>734</v>
      </c>
      <c r="I38" s="274" t="s">
        <v>735</v>
      </c>
      <c r="J38" s="274" t="s">
        <v>736</v>
      </c>
      <c r="K38" s="274" t="s">
        <v>737</v>
      </c>
      <c r="L38" s="271" t="s">
        <v>738</v>
      </c>
      <c r="M38" s="271" t="s">
        <v>739</v>
      </c>
      <c r="N38" s="271" t="s">
        <v>740</v>
      </c>
      <c r="P38" s="196"/>
    </row>
    <row r="39" spans="1:16" ht="15" customHeight="1">
      <c r="A39" s="84">
        <v>22</v>
      </c>
      <c r="B39" s="194">
        <f t="shared" si="0"/>
        <v>42544</v>
      </c>
      <c r="C39" s="270" t="s">
        <v>741</v>
      </c>
      <c r="D39" s="271" t="s">
        <v>742</v>
      </c>
      <c r="E39" s="271" t="s">
        <v>743</v>
      </c>
      <c r="F39" s="271" t="s">
        <v>744</v>
      </c>
      <c r="G39" s="271" t="s">
        <v>745</v>
      </c>
      <c r="H39" s="271" t="s">
        <v>746</v>
      </c>
      <c r="I39" s="271" t="s">
        <v>747</v>
      </c>
      <c r="J39" s="271" t="s">
        <v>748</v>
      </c>
      <c r="K39" s="271" t="s">
        <v>749</v>
      </c>
      <c r="L39" s="271" t="s">
        <v>750</v>
      </c>
      <c r="M39" s="271" t="s">
        <v>751</v>
      </c>
      <c r="N39" s="271" t="s">
        <v>752</v>
      </c>
      <c r="P39" s="196"/>
    </row>
    <row r="40" spans="1:16" s="476" customFormat="1" ht="15" customHeight="1">
      <c r="A40" s="478">
        <v>23</v>
      </c>
      <c r="B40" s="556">
        <f t="shared" si="0"/>
        <v>42551</v>
      </c>
      <c r="C40" s="270" t="s">
        <v>753</v>
      </c>
      <c r="D40" s="270" t="s">
        <v>754</v>
      </c>
      <c r="E40" s="271" t="s">
        <v>72</v>
      </c>
      <c r="F40" s="271" t="s">
        <v>755</v>
      </c>
      <c r="G40" s="271" t="s">
        <v>756</v>
      </c>
      <c r="H40" s="271" t="s">
        <v>757</v>
      </c>
      <c r="I40" s="271" t="s">
        <v>758</v>
      </c>
      <c r="J40" s="271" t="s">
        <v>759</v>
      </c>
      <c r="K40" s="271" t="s">
        <v>760</v>
      </c>
      <c r="L40" s="271" t="s">
        <v>761</v>
      </c>
      <c r="M40" s="271" t="s">
        <v>762</v>
      </c>
      <c r="N40" s="271" t="s">
        <v>763</v>
      </c>
      <c r="P40" s="477"/>
    </row>
    <row r="41" spans="2:16" s="476" customFormat="1" ht="15" customHeight="1">
      <c r="B41" s="194">
        <f t="shared" si="0"/>
        <v>42558</v>
      </c>
      <c r="C41" s="832" t="s">
        <v>1326</v>
      </c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P41" s="477"/>
    </row>
    <row r="42" spans="1:16" s="476" customFormat="1" ht="15" customHeight="1">
      <c r="A42" s="478"/>
      <c r="B42" s="553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5"/>
      <c r="P42" s="477"/>
    </row>
    <row r="43" spans="1:16" s="476" customFormat="1" ht="15" customHeight="1">
      <c r="A43" s="84"/>
      <c r="B43" s="197"/>
      <c r="C43" s="857" t="s">
        <v>97</v>
      </c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578"/>
      <c r="P43" s="477"/>
    </row>
    <row r="44" spans="1:16" s="476" customFormat="1" ht="15" customHeight="1" thickBot="1">
      <c r="A44" s="84"/>
      <c r="B44" s="197"/>
      <c r="C44" s="275" t="s">
        <v>523</v>
      </c>
      <c r="D44" s="275" t="s">
        <v>50</v>
      </c>
      <c r="E44" s="276" t="s">
        <v>51</v>
      </c>
      <c r="F44" s="277" t="s">
        <v>52</v>
      </c>
      <c r="G44" s="278" t="s">
        <v>53</v>
      </c>
      <c r="H44" s="275" t="s">
        <v>54</v>
      </c>
      <c r="I44" s="275" t="s">
        <v>55</v>
      </c>
      <c r="J44" s="275" t="s">
        <v>56</v>
      </c>
      <c r="K44" s="275" t="s">
        <v>57</v>
      </c>
      <c r="L44" s="275" t="s">
        <v>58</v>
      </c>
      <c r="M44" s="279" t="s">
        <v>59</v>
      </c>
      <c r="N44" s="279" t="s">
        <v>60</v>
      </c>
      <c r="P44" s="477"/>
    </row>
    <row r="45" spans="1:16" s="476" customFormat="1" ht="15" customHeight="1" thickBot="1" thickTop="1">
      <c r="A45" s="84">
        <v>1</v>
      </c>
      <c r="B45" s="280">
        <v>42621</v>
      </c>
      <c r="C45" s="479" t="s">
        <v>469</v>
      </c>
      <c r="D45" s="479" t="s">
        <v>62</v>
      </c>
      <c r="E45" s="479" t="s">
        <v>63</v>
      </c>
      <c r="F45" s="479" t="s">
        <v>64</v>
      </c>
      <c r="G45" s="479" t="s">
        <v>65</v>
      </c>
      <c r="H45" s="479" t="s">
        <v>66</v>
      </c>
      <c r="I45" s="281" t="s">
        <v>469</v>
      </c>
      <c r="J45" s="281" t="s">
        <v>62</v>
      </c>
      <c r="K45" s="281" t="s">
        <v>63</v>
      </c>
      <c r="L45" s="281" t="s">
        <v>64</v>
      </c>
      <c r="M45" s="281" t="s">
        <v>65</v>
      </c>
      <c r="N45" s="281" t="s">
        <v>66</v>
      </c>
      <c r="P45" s="477"/>
    </row>
    <row r="46" spans="1:16" s="476" customFormat="1" ht="15" customHeight="1" thickBot="1" thickTop="1">
      <c r="A46" s="84">
        <v>2</v>
      </c>
      <c r="B46" s="282">
        <f aca="true" t="shared" si="1" ref="B46:B55">B45+7</f>
        <v>42628</v>
      </c>
      <c r="C46" s="283" t="s">
        <v>96</v>
      </c>
      <c r="D46" s="281" t="s">
        <v>764</v>
      </c>
      <c r="E46" s="281" t="s">
        <v>765</v>
      </c>
      <c r="F46" s="281" t="s">
        <v>481</v>
      </c>
      <c r="G46" s="281" t="s">
        <v>74</v>
      </c>
      <c r="H46" s="281" t="s">
        <v>766</v>
      </c>
      <c r="I46" s="480" t="s">
        <v>96</v>
      </c>
      <c r="J46" s="479" t="s">
        <v>764</v>
      </c>
      <c r="K46" s="479" t="s">
        <v>765</v>
      </c>
      <c r="L46" s="479" t="s">
        <v>481</v>
      </c>
      <c r="M46" s="479" t="s">
        <v>74</v>
      </c>
      <c r="N46" s="479" t="s">
        <v>766</v>
      </c>
      <c r="P46" s="477"/>
    </row>
    <row r="47" spans="1:16" ht="14.25" thickBot="1" thickTop="1">
      <c r="A47" s="84">
        <v>3</v>
      </c>
      <c r="B47" s="282">
        <f t="shared" si="1"/>
        <v>42635</v>
      </c>
      <c r="C47" s="479" t="s">
        <v>80</v>
      </c>
      <c r="D47" s="479" t="s">
        <v>767</v>
      </c>
      <c r="E47" s="479" t="s">
        <v>494</v>
      </c>
      <c r="F47" s="479" t="s">
        <v>768</v>
      </c>
      <c r="G47" s="479" t="s">
        <v>78</v>
      </c>
      <c r="H47" s="479" t="s">
        <v>769</v>
      </c>
      <c r="I47" s="281" t="s">
        <v>80</v>
      </c>
      <c r="J47" s="281" t="s">
        <v>767</v>
      </c>
      <c r="K47" s="281" t="s">
        <v>494</v>
      </c>
      <c r="L47" s="281" t="s">
        <v>768</v>
      </c>
      <c r="M47" s="281" t="s">
        <v>78</v>
      </c>
      <c r="N47" s="281" t="s">
        <v>769</v>
      </c>
      <c r="P47" s="196"/>
    </row>
    <row r="48" spans="1:233" ht="14.25" thickBot="1" thickTop="1">
      <c r="A48" s="84">
        <v>4</v>
      </c>
      <c r="B48" s="282">
        <f t="shared" si="1"/>
        <v>42642</v>
      </c>
      <c r="C48" s="281" t="s">
        <v>84</v>
      </c>
      <c r="D48" s="281" t="s">
        <v>770</v>
      </c>
      <c r="E48" s="281" t="s">
        <v>505</v>
      </c>
      <c r="F48" s="281" t="s">
        <v>76</v>
      </c>
      <c r="G48" s="281" t="s">
        <v>483</v>
      </c>
      <c r="H48" s="281" t="s">
        <v>91</v>
      </c>
      <c r="I48" s="479" t="s">
        <v>84</v>
      </c>
      <c r="J48" s="479" t="s">
        <v>770</v>
      </c>
      <c r="K48" s="479" t="s">
        <v>505</v>
      </c>
      <c r="L48" s="479" t="s">
        <v>76</v>
      </c>
      <c r="M48" s="479" t="s">
        <v>483</v>
      </c>
      <c r="N48" s="479" t="s">
        <v>91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</row>
    <row r="49" spans="1:16" ht="15" customHeight="1" thickBot="1" thickTop="1">
      <c r="A49" s="84">
        <v>5</v>
      </c>
      <c r="B49" s="282">
        <f t="shared" si="1"/>
        <v>42649</v>
      </c>
      <c r="C49" s="479" t="s">
        <v>68</v>
      </c>
      <c r="D49" s="479" t="s">
        <v>85</v>
      </c>
      <c r="E49" s="479" t="s">
        <v>771</v>
      </c>
      <c r="F49" s="479" t="s">
        <v>473</v>
      </c>
      <c r="G49" s="479" t="s">
        <v>772</v>
      </c>
      <c r="H49" s="479" t="s">
        <v>482</v>
      </c>
      <c r="I49" s="281" t="s">
        <v>68</v>
      </c>
      <c r="J49" s="281" t="s">
        <v>85</v>
      </c>
      <c r="K49" s="281" t="s">
        <v>771</v>
      </c>
      <c r="L49" s="281" t="s">
        <v>473</v>
      </c>
      <c r="M49" s="281" t="s">
        <v>772</v>
      </c>
      <c r="N49" s="281" t="s">
        <v>482</v>
      </c>
      <c r="P49" s="196"/>
    </row>
    <row r="50" spans="1:16" ht="15" customHeight="1" thickBot="1" thickTop="1">
      <c r="A50" s="84">
        <v>6</v>
      </c>
      <c r="B50" s="282">
        <f t="shared" si="1"/>
        <v>42656</v>
      </c>
      <c r="C50" s="281" t="s">
        <v>773</v>
      </c>
      <c r="D50" s="281" t="s">
        <v>774</v>
      </c>
      <c r="E50" s="281" t="s">
        <v>496</v>
      </c>
      <c r="F50" s="281" t="s">
        <v>775</v>
      </c>
      <c r="G50" s="281" t="s">
        <v>90</v>
      </c>
      <c r="H50" s="281" t="s">
        <v>82</v>
      </c>
      <c r="I50" s="479" t="s">
        <v>773</v>
      </c>
      <c r="J50" s="479" t="s">
        <v>774</v>
      </c>
      <c r="K50" s="479" t="s">
        <v>496</v>
      </c>
      <c r="L50" s="479" t="s">
        <v>775</v>
      </c>
      <c r="M50" s="479" t="s">
        <v>90</v>
      </c>
      <c r="N50" s="479" t="s">
        <v>82</v>
      </c>
      <c r="P50" s="196"/>
    </row>
    <row r="51" spans="1:16" ht="15" customHeight="1" thickBot="1" thickTop="1">
      <c r="A51" s="84">
        <v>7</v>
      </c>
      <c r="B51" s="282">
        <f t="shared" si="1"/>
        <v>42663</v>
      </c>
      <c r="C51" s="479" t="s">
        <v>77</v>
      </c>
      <c r="D51" s="479" t="s">
        <v>69</v>
      </c>
      <c r="E51" s="479" t="s">
        <v>474</v>
      </c>
      <c r="F51" s="479" t="s">
        <v>776</v>
      </c>
      <c r="G51" s="479" t="s">
        <v>73</v>
      </c>
      <c r="H51" s="479" t="s">
        <v>777</v>
      </c>
      <c r="I51" s="281" t="s">
        <v>77</v>
      </c>
      <c r="J51" s="281" t="s">
        <v>69</v>
      </c>
      <c r="K51" s="281" t="s">
        <v>474</v>
      </c>
      <c r="L51" s="281" t="s">
        <v>776</v>
      </c>
      <c r="M51" s="281" t="s">
        <v>73</v>
      </c>
      <c r="N51" s="281" t="s">
        <v>777</v>
      </c>
      <c r="P51" s="196"/>
    </row>
    <row r="52" spans="1:16" ht="15" customHeight="1" thickBot="1" thickTop="1">
      <c r="A52" s="84">
        <v>8</v>
      </c>
      <c r="B52" s="282">
        <f t="shared" si="1"/>
        <v>42670</v>
      </c>
      <c r="C52" s="281" t="s">
        <v>93</v>
      </c>
      <c r="D52" s="281" t="s">
        <v>89</v>
      </c>
      <c r="E52" s="281" t="s">
        <v>487</v>
      </c>
      <c r="F52" s="281" t="s">
        <v>778</v>
      </c>
      <c r="G52" s="281" t="s">
        <v>67</v>
      </c>
      <c r="H52" s="281" t="s">
        <v>495</v>
      </c>
      <c r="I52" s="479" t="s">
        <v>93</v>
      </c>
      <c r="J52" s="479" t="s">
        <v>89</v>
      </c>
      <c r="K52" s="479" t="s">
        <v>487</v>
      </c>
      <c r="L52" s="479" t="s">
        <v>778</v>
      </c>
      <c r="M52" s="479" t="s">
        <v>67</v>
      </c>
      <c r="N52" s="479" t="s">
        <v>495</v>
      </c>
      <c r="P52" s="196"/>
    </row>
    <row r="53" spans="1:16" ht="15" customHeight="1" thickBot="1" thickTop="1">
      <c r="A53" s="84">
        <v>9</v>
      </c>
      <c r="B53" s="282">
        <f t="shared" si="1"/>
        <v>42677</v>
      </c>
      <c r="C53" s="479" t="s">
        <v>506</v>
      </c>
      <c r="D53" s="479" t="s">
        <v>779</v>
      </c>
      <c r="E53" s="479" t="s">
        <v>87</v>
      </c>
      <c r="F53" s="479" t="s">
        <v>86</v>
      </c>
      <c r="G53" s="479" t="s">
        <v>88</v>
      </c>
      <c r="H53" s="479" t="s">
        <v>780</v>
      </c>
      <c r="I53" s="281" t="s">
        <v>506</v>
      </c>
      <c r="J53" s="281" t="s">
        <v>779</v>
      </c>
      <c r="K53" s="281" t="s">
        <v>87</v>
      </c>
      <c r="L53" s="281" t="s">
        <v>86</v>
      </c>
      <c r="M53" s="281" t="s">
        <v>88</v>
      </c>
      <c r="N53" s="281" t="s">
        <v>780</v>
      </c>
      <c r="P53" s="196"/>
    </row>
    <row r="54" spans="1:16" ht="15" customHeight="1" thickBot="1" thickTop="1">
      <c r="A54" s="84">
        <v>10</v>
      </c>
      <c r="B54" s="282">
        <f t="shared" si="1"/>
        <v>42684</v>
      </c>
      <c r="C54" s="281" t="s">
        <v>488</v>
      </c>
      <c r="D54" s="281" t="s">
        <v>781</v>
      </c>
      <c r="E54" s="281" t="s">
        <v>83</v>
      </c>
      <c r="F54" s="281" t="s">
        <v>92</v>
      </c>
      <c r="G54" s="281" t="s">
        <v>79</v>
      </c>
      <c r="H54" s="281" t="s">
        <v>75</v>
      </c>
      <c r="I54" s="479" t="s">
        <v>488</v>
      </c>
      <c r="J54" s="479" t="s">
        <v>781</v>
      </c>
      <c r="K54" s="479" t="s">
        <v>83</v>
      </c>
      <c r="L54" s="479" t="s">
        <v>92</v>
      </c>
      <c r="M54" s="479" t="s">
        <v>79</v>
      </c>
      <c r="N54" s="479" t="s">
        <v>75</v>
      </c>
      <c r="P54" s="196"/>
    </row>
    <row r="55" spans="1:16" ht="15" customHeight="1" thickTop="1">
      <c r="A55" s="84">
        <v>11</v>
      </c>
      <c r="B55" s="481">
        <f t="shared" si="1"/>
        <v>42691</v>
      </c>
      <c r="C55" s="479" t="s">
        <v>70</v>
      </c>
      <c r="D55" s="479" t="s">
        <v>81</v>
      </c>
      <c r="E55" s="479" t="s">
        <v>94</v>
      </c>
      <c r="F55" s="479" t="s">
        <v>71</v>
      </c>
      <c r="G55" s="479" t="s">
        <v>95</v>
      </c>
      <c r="H55" s="479" t="s">
        <v>489</v>
      </c>
      <c r="I55" s="281" t="s">
        <v>70</v>
      </c>
      <c r="J55" s="281" t="s">
        <v>81</v>
      </c>
      <c r="K55" s="281" t="s">
        <v>94</v>
      </c>
      <c r="L55" s="281" t="s">
        <v>71</v>
      </c>
      <c r="M55" s="281" t="s">
        <v>95</v>
      </c>
      <c r="N55" s="281" t="s">
        <v>489</v>
      </c>
      <c r="P55" s="196"/>
    </row>
    <row r="56" spans="1:14" ht="15" customHeight="1">
      <c r="A56" s="199"/>
      <c r="B56" s="482">
        <f>B55+6</f>
        <v>42697</v>
      </c>
      <c r="C56" s="198" t="s">
        <v>1018</v>
      </c>
      <c r="D56" s="578"/>
      <c r="E56" s="578"/>
      <c r="F56" s="578"/>
      <c r="G56" s="578"/>
      <c r="H56" s="578"/>
      <c r="I56" s="578"/>
      <c r="J56" s="578"/>
      <c r="K56" s="578"/>
      <c r="L56" s="578"/>
      <c r="M56" s="196"/>
      <c r="N56" s="107"/>
    </row>
    <row r="57" spans="1:14" ht="15" customHeight="1">
      <c r="A57" s="199"/>
      <c r="B57" s="482">
        <f>B56+1</f>
        <v>42698</v>
      </c>
      <c r="C57" s="858" t="s">
        <v>1018</v>
      </c>
      <c r="D57" s="859"/>
      <c r="E57" s="859"/>
      <c r="F57" s="859"/>
      <c r="G57" s="859"/>
      <c r="H57" s="859"/>
      <c r="I57" s="859"/>
      <c r="K57" s="108"/>
      <c r="L57" s="108"/>
      <c r="M57" s="196"/>
      <c r="N57" s="107"/>
    </row>
    <row r="58" spans="1:14" ht="15" customHeight="1">
      <c r="A58" s="199"/>
      <c r="B58" s="482">
        <f>B57+7</f>
        <v>42705</v>
      </c>
      <c r="C58" s="198" t="s">
        <v>1019</v>
      </c>
      <c r="K58" s="108"/>
      <c r="L58" s="108"/>
      <c r="M58" s="196"/>
      <c r="N58" s="107"/>
    </row>
    <row r="59" spans="1:14" ht="15" customHeight="1">
      <c r="A59" s="199"/>
      <c r="B59" s="482">
        <f>B58+14</f>
        <v>42719</v>
      </c>
      <c r="C59" s="860" t="s">
        <v>1020</v>
      </c>
      <c r="D59" s="861"/>
      <c r="E59" s="861"/>
      <c r="F59" s="861"/>
      <c r="G59" s="861"/>
      <c r="H59" s="861"/>
      <c r="I59" s="861"/>
      <c r="J59" s="861"/>
      <c r="M59" s="196"/>
      <c r="N59" s="107"/>
    </row>
    <row r="60" spans="1:14" ht="15" customHeight="1">
      <c r="A60" s="199"/>
      <c r="B60" s="284"/>
      <c r="M60" s="196"/>
      <c r="N60" s="107"/>
    </row>
    <row r="61" spans="1:14" ht="15" customHeight="1">
      <c r="A61" s="199"/>
      <c r="B61" s="284"/>
      <c r="M61" s="196"/>
      <c r="N61" s="107"/>
    </row>
    <row r="62" spans="1:14" ht="15" customHeight="1">
      <c r="A62" s="199"/>
      <c r="B62" s="284"/>
      <c r="M62" s="196"/>
      <c r="N62" s="107"/>
    </row>
    <row r="63" spans="1:2" ht="15" customHeight="1">
      <c r="A63" s="199"/>
      <c r="B63" s="284"/>
    </row>
    <row r="64" spans="1:16" ht="13.5" thickBot="1">
      <c r="A64" s="285"/>
      <c r="B64" s="284"/>
      <c r="P64" s="196"/>
    </row>
    <row r="65" spans="1:21" ht="17.25" customHeight="1" thickBot="1" thickTop="1">
      <c r="A65" s="483"/>
      <c r="B65" s="484"/>
      <c r="C65" s="819" t="s">
        <v>110</v>
      </c>
      <c r="D65" s="819"/>
      <c r="E65" s="819"/>
      <c r="F65" s="819"/>
      <c r="G65" s="819"/>
      <c r="H65" s="485"/>
      <c r="J65" s="84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1:21" ht="16.5" customHeight="1" thickBot="1" thickTop="1">
      <c r="A66" s="199"/>
      <c r="B66" s="486" t="s">
        <v>20</v>
      </c>
      <c r="C66" s="519" t="s">
        <v>1021</v>
      </c>
      <c r="D66" s="534"/>
      <c r="E66" s="534"/>
      <c r="F66" s="534"/>
      <c r="G66" s="535"/>
      <c r="H66" s="487"/>
      <c r="J66" s="96" t="s">
        <v>1453</v>
      </c>
      <c r="M66" s="346"/>
      <c r="N66" s="200"/>
      <c r="O66" s="864"/>
      <c r="P66" s="864"/>
      <c r="Q66" s="864"/>
      <c r="R66" s="864"/>
      <c r="S66" s="864"/>
      <c r="T66" s="200"/>
      <c r="U66" s="200"/>
    </row>
    <row r="67" spans="1:21" ht="16.5" thickBot="1" thickTop="1">
      <c r="A67" s="199"/>
      <c r="B67" s="486" t="s">
        <v>21</v>
      </c>
      <c r="C67" s="520" t="s">
        <v>1022</v>
      </c>
      <c r="D67" s="536"/>
      <c r="E67" s="536"/>
      <c r="F67" s="536"/>
      <c r="G67" s="537"/>
      <c r="H67" s="487"/>
      <c r="I67" s="199"/>
      <c r="J67" s="97" t="s">
        <v>1453</v>
      </c>
      <c r="L67" s="476"/>
      <c r="M67" s="346"/>
      <c r="N67" s="200"/>
      <c r="O67" s="866"/>
      <c r="P67" s="866"/>
      <c r="Q67" s="866"/>
      <c r="R67" s="866"/>
      <c r="S67" s="866"/>
      <c r="T67" s="200"/>
      <c r="U67" s="200"/>
    </row>
    <row r="68" spans="1:21" ht="16.5" thickBot="1" thickTop="1">
      <c r="A68" s="199"/>
      <c r="B68" s="486" t="s">
        <v>22</v>
      </c>
      <c r="C68" s="521" t="s">
        <v>1023</v>
      </c>
      <c r="D68" s="538"/>
      <c r="E68" s="538"/>
      <c r="F68" s="538"/>
      <c r="G68" s="539"/>
      <c r="H68" s="487"/>
      <c r="I68" s="199"/>
      <c r="J68" s="101" t="s">
        <v>1453</v>
      </c>
      <c r="L68" s="476"/>
      <c r="M68" s="346"/>
      <c r="N68" s="200"/>
      <c r="O68" s="868"/>
      <c r="P68" s="868"/>
      <c r="Q68" s="868"/>
      <c r="R68" s="868"/>
      <c r="S68" s="868"/>
      <c r="T68" s="200"/>
      <c r="U68" s="200"/>
    </row>
    <row r="69" spans="1:21" ht="17.25" thickBot="1" thickTop="1">
      <c r="A69" s="199"/>
      <c r="B69" s="486" t="s">
        <v>37</v>
      </c>
      <c r="C69" s="522" t="s">
        <v>507</v>
      </c>
      <c r="D69" s="540"/>
      <c r="E69" s="540"/>
      <c r="F69" s="540"/>
      <c r="G69" s="541"/>
      <c r="H69" s="487"/>
      <c r="I69" s="199"/>
      <c r="J69" s="488"/>
      <c r="L69" s="476"/>
      <c r="M69" s="346"/>
      <c r="N69" s="200"/>
      <c r="O69" s="870"/>
      <c r="P69" s="870"/>
      <c r="Q69" s="870"/>
      <c r="R69" s="870"/>
      <c r="S69" s="870"/>
      <c r="T69" s="200"/>
      <c r="U69" s="200"/>
    </row>
    <row r="70" spans="1:21" ht="16.5" thickBot="1" thickTop="1">
      <c r="A70" s="199"/>
      <c r="B70" s="486" t="s">
        <v>38</v>
      </c>
      <c r="C70" s="519" t="s">
        <v>1077</v>
      </c>
      <c r="D70" s="534"/>
      <c r="E70" s="534"/>
      <c r="F70" s="534"/>
      <c r="G70" s="535"/>
      <c r="H70" s="487"/>
      <c r="I70" s="199"/>
      <c r="J70" s="98"/>
      <c r="L70" s="476"/>
      <c r="M70" s="346"/>
      <c r="N70" s="200"/>
      <c r="O70" s="866"/>
      <c r="P70" s="866"/>
      <c r="Q70" s="866"/>
      <c r="R70" s="866"/>
      <c r="S70" s="866"/>
      <c r="T70" s="200"/>
      <c r="U70" s="200"/>
    </row>
    <row r="71" spans="1:21" ht="16.5" thickBot="1" thickTop="1">
      <c r="A71" s="199"/>
      <c r="B71" s="486" t="s">
        <v>39</v>
      </c>
      <c r="C71" s="519" t="s">
        <v>1039</v>
      </c>
      <c r="D71" s="534"/>
      <c r="E71" s="534"/>
      <c r="F71" s="534"/>
      <c r="G71" s="535"/>
      <c r="H71" s="487"/>
      <c r="I71" s="199"/>
      <c r="J71" s="96"/>
      <c r="L71" s="476"/>
      <c r="M71" s="346"/>
      <c r="N71" s="200"/>
      <c r="O71" s="866"/>
      <c r="P71" s="866"/>
      <c r="Q71" s="866"/>
      <c r="R71" s="866"/>
      <c r="S71" s="866"/>
      <c r="T71" s="200"/>
      <c r="U71" s="200"/>
    </row>
    <row r="72" spans="2:21" ht="16.5" thickBot="1" thickTop="1">
      <c r="B72" s="486" t="s">
        <v>40</v>
      </c>
      <c r="C72" s="521" t="s">
        <v>1026</v>
      </c>
      <c r="D72" s="538"/>
      <c r="E72" s="538"/>
      <c r="F72" s="538"/>
      <c r="G72" s="539"/>
      <c r="H72" s="487"/>
      <c r="I72" s="199"/>
      <c r="J72" s="101"/>
      <c r="L72" s="476"/>
      <c r="M72" s="346"/>
      <c r="N72" s="200"/>
      <c r="O72" s="868"/>
      <c r="P72" s="868"/>
      <c r="Q72" s="868"/>
      <c r="R72" s="868"/>
      <c r="S72" s="868"/>
      <c r="T72" s="200"/>
      <c r="U72" s="200"/>
    </row>
    <row r="73" spans="2:21" ht="16.5" thickBot="1" thickTop="1">
      <c r="B73" s="486" t="s">
        <v>41</v>
      </c>
      <c r="C73" s="520" t="s">
        <v>1027</v>
      </c>
      <c r="D73" s="536"/>
      <c r="E73" s="536"/>
      <c r="F73" s="536"/>
      <c r="G73" s="537"/>
      <c r="H73" s="487"/>
      <c r="I73" s="200"/>
      <c r="J73" s="101"/>
      <c r="L73" s="476"/>
      <c r="M73" s="346"/>
      <c r="N73" s="200"/>
      <c r="O73" s="864"/>
      <c r="P73" s="864"/>
      <c r="Q73" s="864"/>
      <c r="R73" s="864"/>
      <c r="S73" s="864"/>
      <c r="T73" s="200"/>
      <c r="U73" s="200"/>
    </row>
    <row r="74" spans="2:21" ht="16.5" thickBot="1" thickTop="1">
      <c r="B74" s="486" t="s">
        <v>42</v>
      </c>
      <c r="C74" s="523" t="s">
        <v>1028</v>
      </c>
      <c r="D74" s="542"/>
      <c r="E74" s="542"/>
      <c r="F74" s="542"/>
      <c r="G74" s="543"/>
      <c r="H74" s="487"/>
      <c r="I74" s="95"/>
      <c r="J74" s="98"/>
      <c r="L74" s="476"/>
      <c r="M74" s="346"/>
      <c r="N74" s="200"/>
      <c r="O74" s="867"/>
      <c r="P74" s="867"/>
      <c r="Q74" s="867"/>
      <c r="R74" s="867"/>
      <c r="S74" s="867"/>
      <c r="T74" s="200"/>
      <c r="U74" s="200"/>
    </row>
    <row r="75" spans="2:21" ht="16.5" thickBot="1" thickTop="1">
      <c r="B75" s="486" t="s">
        <v>43</v>
      </c>
      <c r="C75" s="520" t="s">
        <v>1074</v>
      </c>
      <c r="D75" s="536"/>
      <c r="E75" s="536"/>
      <c r="F75" s="536"/>
      <c r="G75" s="537"/>
      <c r="H75" s="487"/>
      <c r="I75" s="200"/>
      <c r="J75" s="96" t="s">
        <v>1453</v>
      </c>
      <c r="L75" s="476"/>
      <c r="M75" s="346"/>
      <c r="N75" s="200"/>
      <c r="O75" s="864"/>
      <c r="P75" s="864"/>
      <c r="Q75" s="864"/>
      <c r="R75" s="864"/>
      <c r="S75" s="864"/>
      <c r="T75" s="200"/>
      <c r="U75" s="200"/>
    </row>
    <row r="76" spans="2:21" ht="16.5" thickBot="1" thickTop="1">
      <c r="B76" s="486" t="s">
        <v>44</v>
      </c>
      <c r="C76" s="524" t="s">
        <v>784</v>
      </c>
      <c r="D76" s="544"/>
      <c r="E76" s="544"/>
      <c r="F76" s="544"/>
      <c r="G76" s="545"/>
      <c r="H76" s="487"/>
      <c r="I76" s="200"/>
      <c r="J76" s="102" t="s">
        <v>1453</v>
      </c>
      <c r="L76" s="476"/>
      <c r="M76" s="346"/>
      <c r="N76" s="200"/>
      <c r="O76" s="869"/>
      <c r="P76" s="869"/>
      <c r="Q76" s="869"/>
      <c r="R76" s="869"/>
      <c r="S76" s="869"/>
      <c r="T76" s="200"/>
      <c r="U76" s="200"/>
    </row>
    <row r="77" spans="2:21" ht="16.5" thickBot="1" thickTop="1">
      <c r="B77" s="486" t="s">
        <v>98</v>
      </c>
      <c r="C77" s="521" t="s">
        <v>1029</v>
      </c>
      <c r="D77" s="538"/>
      <c r="E77" s="538"/>
      <c r="F77" s="538"/>
      <c r="G77" s="539"/>
      <c r="H77" s="487"/>
      <c r="I77" s="200"/>
      <c r="J77" s="101"/>
      <c r="L77" s="476"/>
      <c r="M77" s="346"/>
      <c r="N77" s="200"/>
      <c r="O77" s="868"/>
      <c r="P77" s="868"/>
      <c r="Q77" s="868"/>
      <c r="R77" s="868"/>
      <c r="S77" s="868"/>
      <c r="T77" s="200"/>
      <c r="U77" s="200"/>
    </row>
    <row r="78" spans="2:21" ht="16.5" thickBot="1" thickTop="1">
      <c r="B78" s="486" t="s">
        <v>99</v>
      </c>
      <c r="C78" s="525" t="s">
        <v>1030</v>
      </c>
      <c r="D78" s="546"/>
      <c r="E78" s="546"/>
      <c r="F78" s="546"/>
      <c r="G78" s="547"/>
      <c r="H78" s="487"/>
      <c r="I78" s="95"/>
      <c r="J78" s="97" t="s">
        <v>1453</v>
      </c>
      <c r="L78" s="476"/>
      <c r="M78" s="346"/>
      <c r="N78" s="200"/>
      <c r="O78" s="864"/>
      <c r="P78" s="864"/>
      <c r="Q78" s="864"/>
      <c r="R78" s="864"/>
      <c r="S78" s="864"/>
      <c r="T78" s="200"/>
      <c r="U78" s="200"/>
    </row>
    <row r="79" spans="2:21" ht="16.5" thickBot="1" thickTop="1">
      <c r="B79" s="486" t="s">
        <v>100</v>
      </c>
      <c r="C79" s="521" t="s">
        <v>865</v>
      </c>
      <c r="D79" s="538"/>
      <c r="E79" s="538"/>
      <c r="F79" s="538"/>
      <c r="G79" s="539"/>
      <c r="H79" s="487"/>
      <c r="J79" s="96"/>
      <c r="M79" s="346"/>
      <c r="N79" s="200"/>
      <c r="O79" s="868"/>
      <c r="P79" s="868"/>
      <c r="Q79" s="868"/>
      <c r="R79" s="868"/>
      <c r="S79" s="868"/>
      <c r="T79" s="200"/>
      <c r="U79" s="200"/>
    </row>
    <row r="80" spans="2:21" ht="16.5" thickBot="1" thickTop="1">
      <c r="B80" s="486" t="s">
        <v>101</v>
      </c>
      <c r="C80" s="520" t="s">
        <v>1031</v>
      </c>
      <c r="D80" s="536"/>
      <c r="E80" s="536"/>
      <c r="F80" s="536"/>
      <c r="G80" s="537"/>
      <c r="H80" s="487"/>
      <c r="J80" s="101"/>
      <c r="M80" s="346"/>
      <c r="N80" s="200"/>
      <c r="O80" s="864"/>
      <c r="P80" s="864"/>
      <c r="Q80" s="864"/>
      <c r="R80" s="864"/>
      <c r="S80" s="864"/>
      <c r="T80" s="200"/>
      <c r="U80" s="200"/>
    </row>
    <row r="81" spans="2:21" ht="16.5" thickBot="1" thickTop="1">
      <c r="B81" s="486" t="s">
        <v>102</v>
      </c>
      <c r="C81" s="520" t="s">
        <v>1032</v>
      </c>
      <c r="D81" s="536"/>
      <c r="E81" s="536"/>
      <c r="F81" s="536"/>
      <c r="G81" s="537"/>
      <c r="H81" s="487"/>
      <c r="J81" s="99"/>
      <c r="M81" s="346"/>
      <c r="N81" s="200"/>
      <c r="O81" s="867"/>
      <c r="P81" s="867"/>
      <c r="Q81" s="867"/>
      <c r="R81" s="867"/>
      <c r="S81" s="867"/>
      <c r="T81" s="200"/>
      <c r="U81" s="200"/>
    </row>
    <row r="82" spans="2:21" ht="16.5" thickBot="1" thickTop="1">
      <c r="B82" s="486" t="s">
        <v>103</v>
      </c>
      <c r="C82" s="523" t="s">
        <v>1033</v>
      </c>
      <c r="D82" s="542"/>
      <c r="E82" s="542"/>
      <c r="F82" s="542"/>
      <c r="G82" s="543"/>
      <c r="H82" s="487"/>
      <c r="J82" s="98"/>
      <c r="M82" s="346"/>
      <c r="N82" s="200"/>
      <c r="O82" s="868"/>
      <c r="P82" s="868"/>
      <c r="Q82" s="868"/>
      <c r="R82" s="868"/>
      <c r="S82" s="868"/>
      <c r="T82" s="200"/>
      <c r="U82" s="200"/>
    </row>
    <row r="83" spans="2:21" ht="16.5" thickBot="1" thickTop="1">
      <c r="B83" s="486" t="s">
        <v>104</v>
      </c>
      <c r="C83" s="521" t="s">
        <v>789</v>
      </c>
      <c r="D83" s="538"/>
      <c r="E83" s="538"/>
      <c r="F83" s="538"/>
      <c r="G83" s="539"/>
      <c r="H83" s="487"/>
      <c r="J83" s="96" t="s">
        <v>1453</v>
      </c>
      <c r="K83" t="s">
        <v>1458</v>
      </c>
      <c r="M83" s="346"/>
      <c r="N83" s="200"/>
      <c r="O83" s="866"/>
      <c r="P83" s="866"/>
      <c r="Q83" s="866"/>
      <c r="R83" s="866"/>
      <c r="S83" s="866"/>
      <c r="T83" s="200"/>
      <c r="U83" s="200"/>
    </row>
    <row r="84" spans="2:21" ht="16.5" thickBot="1" thickTop="1">
      <c r="B84" s="486" t="s">
        <v>105</v>
      </c>
      <c r="C84" s="519" t="s">
        <v>1171</v>
      </c>
      <c r="D84" s="534"/>
      <c r="E84" s="534"/>
      <c r="F84" s="534"/>
      <c r="G84" s="535"/>
      <c r="H84" s="487"/>
      <c r="J84" s="97"/>
      <c r="M84" s="346"/>
      <c r="N84" s="200"/>
      <c r="O84" s="867"/>
      <c r="P84" s="867"/>
      <c r="Q84" s="867"/>
      <c r="R84" s="867"/>
      <c r="S84" s="867"/>
      <c r="T84" s="200"/>
      <c r="U84" s="200"/>
    </row>
    <row r="85" spans="2:21" ht="16.5" thickBot="1" thickTop="1">
      <c r="B85" s="486" t="s">
        <v>106</v>
      </c>
      <c r="C85" s="523" t="s">
        <v>1075</v>
      </c>
      <c r="D85" s="542"/>
      <c r="E85" s="542"/>
      <c r="F85" s="542"/>
      <c r="G85" s="543"/>
      <c r="H85" s="487"/>
      <c r="J85" s="98"/>
      <c r="M85" s="346"/>
      <c r="N85" s="200"/>
      <c r="O85" s="864"/>
      <c r="P85" s="864"/>
      <c r="Q85" s="864"/>
      <c r="R85" s="864"/>
      <c r="S85" s="864"/>
      <c r="T85" s="200"/>
      <c r="U85" s="200"/>
    </row>
    <row r="86" spans="2:21" ht="16.5" thickBot="1" thickTop="1">
      <c r="B86" s="486" t="s">
        <v>107</v>
      </c>
      <c r="C86" s="520" t="s">
        <v>785</v>
      </c>
      <c r="D86" s="536"/>
      <c r="E86" s="536"/>
      <c r="F86" s="536"/>
      <c r="G86" s="537"/>
      <c r="H86" s="487"/>
      <c r="J86" s="96" t="s">
        <v>1453</v>
      </c>
      <c r="M86" s="346"/>
      <c r="N86" s="200"/>
      <c r="O86" s="866"/>
      <c r="P86" s="866"/>
      <c r="Q86" s="866"/>
      <c r="R86" s="866"/>
      <c r="S86" s="866"/>
      <c r="T86" s="200"/>
      <c r="U86" s="200"/>
    </row>
    <row r="87" spans="2:21" ht="16.5" thickBot="1" thickTop="1">
      <c r="B87" s="486" t="s">
        <v>108</v>
      </c>
      <c r="C87" s="519" t="s">
        <v>1035</v>
      </c>
      <c r="D87" s="534"/>
      <c r="E87" s="534"/>
      <c r="F87" s="534"/>
      <c r="G87" s="535"/>
      <c r="H87" s="487"/>
      <c r="J87" s="97"/>
      <c r="M87" s="346"/>
      <c r="N87" s="200"/>
      <c r="O87" s="868"/>
      <c r="P87" s="868"/>
      <c r="Q87" s="868"/>
      <c r="R87" s="868"/>
      <c r="S87" s="868"/>
      <c r="T87" s="200"/>
      <c r="U87" s="200"/>
    </row>
    <row r="88" spans="2:21" ht="16.5" thickBot="1" thickTop="1">
      <c r="B88" s="486" t="s">
        <v>786</v>
      </c>
      <c r="C88" s="521" t="s">
        <v>357</v>
      </c>
      <c r="D88" s="538"/>
      <c r="E88" s="538"/>
      <c r="F88" s="538"/>
      <c r="G88" s="539"/>
      <c r="H88" s="487"/>
      <c r="J88" s="101"/>
      <c r="M88" s="346"/>
      <c r="N88" s="200"/>
      <c r="O88" s="864"/>
      <c r="P88" s="864"/>
      <c r="Q88" s="864"/>
      <c r="R88" s="864"/>
      <c r="S88" s="864"/>
      <c r="T88" s="200"/>
      <c r="U88" s="200"/>
    </row>
    <row r="89" spans="2:21" ht="16.5" thickBot="1" thickTop="1">
      <c r="B89" s="486" t="s">
        <v>787</v>
      </c>
      <c r="C89" s="520" t="s">
        <v>790</v>
      </c>
      <c r="D89" s="536"/>
      <c r="E89" s="536"/>
      <c r="F89" s="536"/>
      <c r="G89" s="537"/>
      <c r="H89" s="487"/>
      <c r="J89" s="286"/>
      <c r="M89" s="346"/>
      <c r="N89" s="200"/>
      <c r="O89" s="865"/>
      <c r="P89" s="865"/>
      <c r="Q89" s="865"/>
      <c r="R89" s="865"/>
      <c r="S89" s="865"/>
      <c r="T89" s="200"/>
      <c r="U89" s="200"/>
    </row>
    <row r="90" spans="3:30" ht="13.5" thickTop="1">
      <c r="C90" s="871"/>
      <c r="D90" s="871"/>
      <c r="E90" s="871"/>
      <c r="F90" s="871"/>
      <c r="G90" s="871"/>
      <c r="H90" s="871"/>
      <c r="V90" s="200"/>
      <c r="W90" s="200"/>
      <c r="X90" s="200"/>
      <c r="Y90" s="200"/>
      <c r="Z90" s="200"/>
      <c r="AA90" s="200"/>
      <c r="AB90" s="200"/>
      <c r="AC90" s="200"/>
      <c r="AD90" s="200"/>
    </row>
    <row r="91" spans="9:28" ht="12.75">
      <c r="I91" s="107"/>
      <c r="N91" s="107"/>
      <c r="P91" s="320">
        <v>42376</v>
      </c>
      <c r="Q91" s="470" t="s">
        <v>524</v>
      </c>
      <c r="R91" s="471" t="s">
        <v>4</v>
      </c>
      <c r="S91" s="471" t="s">
        <v>5</v>
      </c>
      <c r="T91" s="471" t="s">
        <v>6</v>
      </c>
      <c r="U91" s="470" t="s">
        <v>7</v>
      </c>
      <c r="V91" s="470" t="s">
        <v>8</v>
      </c>
      <c r="W91" s="471" t="s">
        <v>470</v>
      </c>
      <c r="X91" s="471" t="s">
        <v>12</v>
      </c>
      <c r="Y91" s="471" t="s">
        <v>14</v>
      </c>
      <c r="Z91" s="471" t="s">
        <v>16</v>
      </c>
      <c r="AA91" s="471" t="s">
        <v>18</v>
      </c>
      <c r="AB91" s="471" t="s">
        <v>525</v>
      </c>
    </row>
    <row r="92" ht="13.5" thickBot="1"/>
    <row r="93" spans="2:20" ht="17.25" thickBot="1" thickTop="1">
      <c r="B93" s="107"/>
      <c r="C93" s="107"/>
      <c r="D93" s="107"/>
      <c r="E93" s="107"/>
      <c r="F93" s="107"/>
      <c r="G93" s="107"/>
      <c r="H93" s="107"/>
      <c r="I93" s="484"/>
      <c r="J93" s="819" t="s">
        <v>110</v>
      </c>
      <c r="K93" s="819"/>
      <c r="L93" s="819"/>
      <c r="M93" s="819"/>
      <c r="N93" s="819"/>
      <c r="O93" s="485"/>
      <c r="P93" s="792" t="s">
        <v>945</v>
      </c>
      <c r="Q93" s="792"/>
      <c r="R93" s="806" t="s">
        <v>791</v>
      </c>
      <c r="S93" s="820">
        <v>42376</v>
      </c>
      <c r="T93" s="820"/>
    </row>
    <row r="94" spans="2:20" ht="16.5" thickBot="1" thickTop="1">
      <c r="B94" s="107"/>
      <c r="C94" s="107"/>
      <c r="D94" s="107"/>
      <c r="E94" s="107"/>
      <c r="F94" s="107"/>
      <c r="G94" s="107"/>
      <c r="H94" s="107"/>
      <c r="I94" s="486" t="s">
        <v>20</v>
      </c>
      <c r="J94" s="821" t="s">
        <v>1021</v>
      </c>
      <c r="K94" s="822"/>
      <c r="L94" s="822"/>
      <c r="M94" s="822"/>
      <c r="N94" s="823"/>
      <c r="O94" s="487"/>
      <c r="P94" s="792"/>
      <c r="Q94" s="792"/>
      <c r="R94" s="806"/>
      <c r="S94" s="820"/>
      <c r="T94" s="820"/>
    </row>
    <row r="95" spans="2:20" ht="16.5" thickBot="1" thickTop="1">
      <c r="B95" s="107"/>
      <c r="C95" s="107"/>
      <c r="D95" s="107"/>
      <c r="E95" s="107"/>
      <c r="F95" s="107"/>
      <c r="G95" s="107"/>
      <c r="H95" s="107"/>
      <c r="I95" s="486" t="s">
        <v>21</v>
      </c>
      <c r="J95" s="862" t="s">
        <v>1022</v>
      </c>
      <c r="K95" s="862"/>
      <c r="L95" s="862"/>
      <c r="M95" s="862"/>
      <c r="N95" s="862"/>
      <c r="O95" s="487"/>
      <c r="P95" s="808"/>
      <c r="Q95" s="808"/>
      <c r="R95" s="492" t="s">
        <v>3</v>
      </c>
      <c r="S95" s="808"/>
      <c r="T95" s="808"/>
    </row>
    <row r="96" spans="2:20" ht="16.5" thickBot="1" thickTop="1">
      <c r="B96" s="107"/>
      <c r="C96" s="107"/>
      <c r="D96" s="107"/>
      <c r="E96" s="107"/>
      <c r="F96" s="107"/>
      <c r="G96" s="107"/>
      <c r="H96" s="107"/>
      <c r="I96" s="486" t="s">
        <v>22</v>
      </c>
      <c r="J96" s="824" t="s">
        <v>1023</v>
      </c>
      <c r="K96" s="825"/>
      <c r="L96" s="825"/>
      <c r="M96" s="825"/>
      <c r="N96" s="826"/>
      <c r="O96" s="487"/>
      <c r="P96" s="809" t="s">
        <v>1021</v>
      </c>
      <c r="Q96" s="809"/>
      <c r="R96" s="489" t="s">
        <v>803</v>
      </c>
      <c r="S96" s="810" t="s">
        <v>1022</v>
      </c>
      <c r="T96" s="810"/>
    </row>
    <row r="97" spans="2:20" ht="16.5" thickBot="1" thickTop="1">
      <c r="B97" s="107"/>
      <c r="C97" s="107"/>
      <c r="D97" s="107"/>
      <c r="E97" s="107"/>
      <c r="F97" s="107"/>
      <c r="G97" s="107"/>
      <c r="H97" s="107"/>
      <c r="I97" s="486" t="s">
        <v>37</v>
      </c>
      <c r="J97" s="843" t="s">
        <v>507</v>
      </c>
      <c r="K97" s="844"/>
      <c r="L97" s="844"/>
      <c r="M97" s="844"/>
      <c r="N97" s="845"/>
      <c r="O97" s="487"/>
      <c r="P97" s="810" t="s">
        <v>1023</v>
      </c>
      <c r="Q97" s="810"/>
      <c r="R97" s="489" t="s">
        <v>792</v>
      </c>
      <c r="S97" s="811" t="s">
        <v>507</v>
      </c>
      <c r="T97" s="811"/>
    </row>
    <row r="98" spans="2:20" ht="16.5" thickBot="1" thickTop="1">
      <c r="B98" s="107"/>
      <c r="C98" s="107"/>
      <c r="D98" s="107"/>
      <c r="E98" s="107"/>
      <c r="F98" s="107"/>
      <c r="G98" s="107"/>
      <c r="H98" s="107"/>
      <c r="I98" s="486" t="s">
        <v>38</v>
      </c>
      <c r="J98" s="821" t="s">
        <v>1024</v>
      </c>
      <c r="K98" s="822"/>
      <c r="L98" s="822"/>
      <c r="M98" s="822"/>
      <c r="N98" s="823"/>
      <c r="O98" s="487"/>
      <c r="P98" s="810" t="s">
        <v>1024</v>
      </c>
      <c r="Q98" s="810"/>
      <c r="R98" s="489" t="s">
        <v>793</v>
      </c>
      <c r="S98" s="811" t="s">
        <v>1025</v>
      </c>
      <c r="T98" s="811"/>
    </row>
    <row r="99" spans="2:20" ht="16.5" thickBot="1" thickTop="1">
      <c r="B99" s="107"/>
      <c r="C99" s="107"/>
      <c r="D99" s="107"/>
      <c r="E99" s="107"/>
      <c r="F99" s="107"/>
      <c r="G99" s="107"/>
      <c r="H99" s="107"/>
      <c r="I99" s="486" t="s">
        <v>39</v>
      </c>
      <c r="J99" s="821" t="s">
        <v>1039</v>
      </c>
      <c r="K99" s="822"/>
      <c r="L99" s="822"/>
      <c r="M99" s="822"/>
      <c r="N99" s="823"/>
      <c r="O99" s="487"/>
      <c r="P99" s="810" t="s">
        <v>1026</v>
      </c>
      <c r="Q99" s="810"/>
      <c r="R99" s="489" t="s">
        <v>794</v>
      </c>
      <c r="S99" s="809" t="s">
        <v>1027</v>
      </c>
      <c r="T99" s="809"/>
    </row>
    <row r="100" spans="2:20" ht="16.5" thickBot="1" thickTop="1">
      <c r="B100" s="107"/>
      <c r="C100" s="107"/>
      <c r="D100" s="107"/>
      <c r="E100" s="107"/>
      <c r="F100" s="107"/>
      <c r="G100" s="107"/>
      <c r="H100" s="107"/>
      <c r="I100" s="486" t="s">
        <v>40</v>
      </c>
      <c r="J100" s="824" t="s">
        <v>1026</v>
      </c>
      <c r="K100" s="825"/>
      <c r="L100" s="825"/>
      <c r="M100" s="825"/>
      <c r="N100" s="826"/>
      <c r="O100" s="487"/>
      <c r="P100" s="810" t="s">
        <v>1028</v>
      </c>
      <c r="Q100" s="810"/>
      <c r="R100" s="489" t="s">
        <v>795</v>
      </c>
      <c r="S100" s="812" t="s">
        <v>508</v>
      </c>
      <c r="T100" s="812"/>
    </row>
    <row r="101" spans="2:20" ht="16.5" thickBot="1" thickTop="1">
      <c r="B101" s="107"/>
      <c r="C101" s="107"/>
      <c r="D101" s="107"/>
      <c r="E101" s="107"/>
      <c r="F101" s="107"/>
      <c r="G101" s="107"/>
      <c r="H101" s="107"/>
      <c r="I101" s="486" t="s">
        <v>41</v>
      </c>
      <c r="J101" s="827" t="s">
        <v>1027</v>
      </c>
      <c r="K101" s="828"/>
      <c r="L101" s="828"/>
      <c r="M101" s="828"/>
      <c r="N101" s="829"/>
      <c r="O101" s="487"/>
      <c r="P101" s="810" t="s">
        <v>784</v>
      </c>
      <c r="Q101" s="810"/>
      <c r="R101" s="490" t="s">
        <v>796</v>
      </c>
      <c r="S101" s="809" t="s">
        <v>1029</v>
      </c>
      <c r="T101" s="809"/>
    </row>
    <row r="102" spans="2:20" ht="16.5" thickBot="1" thickTop="1">
      <c r="B102" s="107"/>
      <c r="C102" s="107"/>
      <c r="D102" s="107"/>
      <c r="E102" s="107"/>
      <c r="F102" s="107"/>
      <c r="G102" s="107"/>
      <c r="H102" s="107"/>
      <c r="I102" s="486" t="s">
        <v>42</v>
      </c>
      <c r="J102" s="834" t="s">
        <v>1028</v>
      </c>
      <c r="K102" s="835"/>
      <c r="L102" s="835"/>
      <c r="M102" s="835"/>
      <c r="N102" s="836"/>
      <c r="O102" s="487"/>
      <c r="P102" s="809" t="s">
        <v>1030</v>
      </c>
      <c r="Q102" s="809"/>
      <c r="R102" s="489" t="s">
        <v>797</v>
      </c>
      <c r="S102" s="809" t="s">
        <v>865</v>
      </c>
      <c r="T102" s="809"/>
    </row>
    <row r="103" spans="2:20" ht="16.5" thickBot="1" thickTop="1">
      <c r="B103" s="107"/>
      <c r="C103" s="107"/>
      <c r="D103" s="107"/>
      <c r="E103" s="107"/>
      <c r="F103" s="107"/>
      <c r="G103" s="107"/>
      <c r="H103" s="107"/>
      <c r="I103" s="486" t="s">
        <v>43</v>
      </c>
      <c r="J103" s="827" t="s">
        <v>1074</v>
      </c>
      <c r="K103" s="828"/>
      <c r="L103" s="828"/>
      <c r="M103" s="828"/>
      <c r="N103" s="829"/>
      <c r="O103" s="487"/>
      <c r="P103" s="811" t="s">
        <v>1031</v>
      </c>
      <c r="Q103" s="811"/>
      <c r="R103" s="491" t="s">
        <v>798</v>
      </c>
      <c r="S103" s="810" t="s">
        <v>1032</v>
      </c>
      <c r="T103" s="810"/>
    </row>
    <row r="104" spans="2:20" ht="16.5" thickBot="1" thickTop="1">
      <c r="B104" s="107"/>
      <c r="C104" s="107"/>
      <c r="D104" s="107"/>
      <c r="E104" s="107"/>
      <c r="F104" s="107"/>
      <c r="G104" s="107"/>
      <c r="H104" s="107"/>
      <c r="I104" s="486" t="s">
        <v>44</v>
      </c>
      <c r="J104" s="837" t="s">
        <v>784</v>
      </c>
      <c r="K104" s="838"/>
      <c r="L104" s="838"/>
      <c r="M104" s="838"/>
      <c r="N104" s="839"/>
      <c r="O104" s="487"/>
      <c r="P104" s="809" t="s">
        <v>1033</v>
      </c>
      <c r="Q104" s="809"/>
      <c r="R104" s="491" t="s">
        <v>799</v>
      </c>
      <c r="S104" s="813" t="s">
        <v>789</v>
      </c>
      <c r="T104" s="813"/>
    </row>
    <row r="105" spans="2:20" ht="16.5" thickBot="1" thickTop="1">
      <c r="B105" s="107"/>
      <c r="C105" s="107"/>
      <c r="D105" s="107"/>
      <c r="E105" s="107"/>
      <c r="F105" s="107"/>
      <c r="G105" s="107"/>
      <c r="H105" s="107"/>
      <c r="I105" s="486" t="s">
        <v>98</v>
      </c>
      <c r="J105" s="824" t="s">
        <v>1029</v>
      </c>
      <c r="K105" s="825"/>
      <c r="L105" s="825"/>
      <c r="M105" s="825"/>
      <c r="N105" s="826"/>
      <c r="O105" s="487"/>
      <c r="P105" s="812" t="s">
        <v>1034</v>
      </c>
      <c r="Q105" s="812"/>
      <c r="R105" s="491" t="s">
        <v>800</v>
      </c>
      <c r="S105" s="810" t="s">
        <v>884</v>
      </c>
      <c r="T105" s="810"/>
    </row>
    <row r="106" spans="2:20" ht="16.5" thickBot="1" thickTop="1">
      <c r="B106" s="107"/>
      <c r="C106" s="107"/>
      <c r="D106" s="107"/>
      <c r="E106" s="107"/>
      <c r="F106" s="107"/>
      <c r="G106" s="107"/>
      <c r="H106" s="107"/>
      <c r="I106" s="486" t="s">
        <v>99</v>
      </c>
      <c r="J106" s="840" t="s">
        <v>1030</v>
      </c>
      <c r="K106" s="841"/>
      <c r="L106" s="841"/>
      <c r="M106" s="841"/>
      <c r="N106" s="842"/>
      <c r="O106" s="487"/>
      <c r="P106" s="812" t="s">
        <v>785</v>
      </c>
      <c r="Q106" s="812"/>
      <c r="R106" s="491" t="s">
        <v>801</v>
      </c>
      <c r="S106" s="811" t="s">
        <v>1035</v>
      </c>
      <c r="T106" s="811"/>
    </row>
    <row r="107" spans="2:20" ht="16.5" thickBot="1" thickTop="1">
      <c r="B107" s="107"/>
      <c r="C107" s="107"/>
      <c r="D107" s="107"/>
      <c r="E107" s="107"/>
      <c r="F107" s="107"/>
      <c r="G107" s="107"/>
      <c r="H107" s="107"/>
      <c r="I107" s="486" t="s">
        <v>100</v>
      </c>
      <c r="J107" s="824" t="s">
        <v>865</v>
      </c>
      <c r="K107" s="825"/>
      <c r="L107" s="825"/>
      <c r="M107" s="825"/>
      <c r="N107" s="826"/>
      <c r="O107" s="487"/>
      <c r="P107" s="813" t="s">
        <v>357</v>
      </c>
      <c r="Q107" s="813"/>
      <c r="R107" s="491" t="s">
        <v>802</v>
      </c>
      <c r="S107" s="810" t="s">
        <v>790</v>
      </c>
      <c r="T107" s="810"/>
    </row>
    <row r="108" spans="2:15" ht="16.5" thickBot="1" thickTop="1">
      <c r="B108" s="107"/>
      <c r="C108" s="107"/>
      <c r="D108" s="107"/>
      <c r="E108" s="107"/>
      <c r="F108" s="107"/>
      <c r="G108" s="107"/>
      <c r="H108" s="107"/>
      <c r="I108" s="486" t="s">
        <v>101</v>
      </c>
      <c r="J108" s="827" t="s">
        <v>1031</v>
      </c>
      <c r="K108" s="828"/>
      <c r="L108" s="828"/>
      <c r="M108" s="828"/>
      <c r="N108" s="829"/>
      <c r="O108" s="487"/>
    </row>
    <row r="109" spans="2:15" ht="16.5" thickBot="1" thickTop="1">
      <c r="B109" s="107"/>
      <c r="C109" s="107"/>
      <c r="D109" s="107"/>
      <c r="E109" s="107"/>
      <c r="F109" s="107"/>
      <c r="G109" s="107"/>
      <c r="H109" s="107"/>
      <c r="I109" s="486" t="s">
        <v>102</v>
      </c>
      <c r="J109" s="827" t="s">
        <v>1032</v>
      </c>
      <c r="K109" s="828"/>
      <c r="L109" s="828"/>
      <c r="M109" s="828"/>
      <c r="N109" s="829"/>
      <c r="O109" s="487"/>
    </row>
    <row r="110" spans="2:15" ht="16.5" thickBot="1" thickTop="1">
      <c r="B110" s="107"/>
      <c r="C110" s="107"/>
      <c r="D110" s="107"/>
      <c r="E110" s="107"/>
      <c r="F110" s="107"/>
      <c r="G110" s="107"/>
      <c r="H110" s="107"/>
      <c r="I110" s="486" t="s">
        <v>103</v>
      </c>
      <c r="J110" s="834" t="s">
        <v>1033</v>
      </c>
      <c r="K110" s="835"/>
      <c r="L110" s="835"/>
      <c r="M110" s="835"/>
      <c r="N110" s="836"/>
      <c r="O110" s="487"/>
    </row>
    <row r="111" spans="2:15" ht="16.5" thickBot="1" thickTop="1">
      <c r="B111" s="107"/>
      <c r="C111" s="107"/>
      <c r="D111" s="107"/>
      <c r="E111" s="107"/>
      <c r="F111" s="107"/>
      <c r="G111" s="107"/>
      <c r="H111" s="107"/>
      <c r="I111" s="486" t="s">
        <v>104</v>
      </c>
      <c r="J111" s="824" t="s">
        <v>789</v>
      </c>
      <c r="K111" s="825"/>
      <c r="L111" s="825"/>
      <c r="M111" s="825"/>
      <c r="N111" s="826"/>
      <c r="O111" s="487"/>
    </row>
    <row r="112" spans="2:15" ht="16.5" thickBot="1" thickTop="1">
      <c r="B112" s="107"/>
      <c r="C112" s="107"/>
      <c r="D112" s="107"/>
      <c r="E112" s="107"/>
      <c r="F112" s="107"/>
      <c r="G112" s="107"/>
      <c r="H112" s="107"/>
      <c r="I112" s="486" t="s">
        <v>105</v>
      </c>
      <c r="J112" s="821" t="s">
        <v>1034</v>
      </c>
      <c r="K112" s="822"/>
      <c r="L112" s="822"/>
      <c r="M112" s="822"/>
      <c r="N112" s="823"/>
      <c r="O112" s="487"/>
    </row>
    <row r="113" spans="2:15" ht="16.5" thickBot="1" thickTop="1">
      <c r="B113" s="107"/>
      <c r="C113" s="107"/>
      <c r="D113" s="107"/>
      <c r="E113" s="107"/>
      <c r="F113" s="107"/>
      <c r="G113" s="107"/>
      <c r="H113" s="107"/>
      <c r="I113" s="486" t="s">
        <v>106</v>
      </c>
      <c r="J113" s="834" t="s">
        <v>1075</v>
      </c>
      <c r="K113" s="835"/>
      <c r="L113" s="835"/>
      <c r="M113" s="835"/>
      <c r="N113" s="836"/>
      <c r="O113" s="487"/>
    </row>
    <row r="114" spans="2:15" ht="16.5" thickBot="1" thickTop="1">
      <c r="B114" s="107"/>
      <c r="C114" s="107"/>
      <c r="D114" s="107"/>
      <c r="E114" s="107"/>
      <c r="F114" s="107"/>
      <c r="G114" s="107"/>
      <c r="H114" s="107"/>
      <c r="I114" s="486" t="s">
        <v>107</v>
      </c>
      <c r="J114" s="827" t="s">
        <v>785</v>
      </c>
      <c r="K114" s="828"/>
      <c r="L114" s="828"/>
      <c r="M114" s="828"/>
      <c r="N114" s="829"/>
      <c r="O114" s="487"/>
    </row>
    <row r="115" spans="2:15" ht="16.5" thickBot="1" thickTop="1">
      <c r="B115" s="107"/>
      <c r="C115" s="107"/>
      <c r="D115" s="107"/>
      <c r="E115" s="107"/>
      <c r="F115" s="107"/>
      <c r="G115" s="107"/>
      <c r="H115" s="107"/>
      <c r="I115" s="486" t="s">
        <v>108</v>
      </c>
      <c r="J115" s="821" t="s">
        <v>1035</v>
      </c>
      <c r="K115" s="822"/>
      <c r="L115" s="822"/>
      <c r="M115" s="822"/>
      <c r="N115" s="823"/>
      <c r="O115" s="487"/>
    </row>
    <row r="116" spans="2:15" ht="16.5" thickBot="1" thickTop="1">
      <c r="B116" s="107"/>
      <c r="C116" s="107"/>
      <c r="D116" s="107"/>
      <c r="E116" s="107"/>
      <c r="F116" s="107"/>
      <c r="G116" s="107"/>
      <c r="H116" s="107"/>
      <c r="I116" s="486" t="s">
        <v>786</v>
      </c>
      <c r="J116" s="824" t="s">
        <v>357</v>
      </c>
      <c r="K116" s="825"/>
      <c r="L116" s="825"/>
      <c r="M116" s="825"/>
      <c r="N116" s="826"/>
      <c r="O116" s="487"/>
    </row>
    <row r="117" spans="2:15" ht="16.5" thickBot="1" thickTop="1">
      <c r="B117" s="107"/>
      <c r="C117" s="107"/>
      <c r="D117" s="107"/>
      <c r="E117" s="107"/>
      <c r="F117" s="107"/>
      <c r="G117" s="107"/>
      <c r="H117" s="107"/>
      <c r="I117" s="486" t="s">
        <v>787</v>
      </c>
      <c r="J117" s="827" t="s">
        <v>790</v>
      </c>
      <c r="K117" s="828"/>
      <c r="L117" s="828"/>
      <c r="M117" s="828"/>
      <c r="N117" s="829"/>
      <c r="O117" s="487"/>
    </row>
    <row r="118" ht="13.5" thickTop="1"/>
    <row r="119" spans="9:28" ht="12.75">
      <c r="I119" s="107"/>
      <c r="N119" s="107"/>
      <c r="P119" s="320">
        <v>42383</v>
      </c>
      <c r="Q119" s="470" t="s">
        <v>526</v>
      </c>
      <c r="R119" s="471" t="s">
        <v>527</v>
      </c>
      <c r="S119" s="471" t="s">
        <v>528</v>
      </c>
      <c r="T119" s="471" t="s">
        <v>529</v>
      </c>
      <c r="U119" s="471" t="s">
        <v>530</v>
      </c>
      <c r="V119" s="471" t="s">
        <v>531</v>
      </c>
      <c r="W119" s="471" t="s">
        <v>532</v>
      </c>
      <c r="X119" s="471" t="s">
        <v>533</v>
      </c>
      <c r="Y119" s="471" t="s">
        <v>534</v>
      </c>
      <c r="Z119" s="471" t="s">
        <v>535</v>
      </c>
      <c r="AA119" s="471" t="s">
        <v>536</v>
      </c>
      <c r="AB119" s="471" t="s">
        <v>497</v>
      </c>
    </row>
    <row r="120" spans="2:14" ht="17.25" customHeight="1" thickBot="1">
      <c r="B120" s="107"/>
      <c r="C120" s="107"/>
      <c r="D120" s="107"/>
      <c r="E120" s="107"/>
      <c r="F120" s="107"/>
      <c r="G120" s="107"/>
      <c r="H120" s="107"/>
      <c r="I120" s="107"/>
      <c r="N120" s="107"/>
    </row>
    <row r="121" spans="2:20" ht="16.5" customHeight="1" thickBot="1" thickTop="1">
      <c r="B121" s="107"/>
      <c r="C121" s="107"/>
      <c r="D121" s="107"/>
      <c r="E121" s="107"/>
      <c r="F121" s="107"/>
      <c r="G121" s="107"/>
      <c r="H121" s="107"/>
      <c r="I121" s="484"/>
      <c r="J121" s="819" t="s">
        <v>110</v>
      </c>
      <c r="K121" s="819"/>
      <c r="L121" s="819"/>
      <c r="M121" s="819"/>
      <c r="N121" s="819"/>
      <c r="O121" s="485"/>
      <c r="P121" s="792" t="s">
        <v>1036</v>
      </c>
      <c r="Q121" s="792"/>
      <c r="R121" s="806" t="s">
        <v>791</v>
      </c>
      <c r="S121" s="863">
        <v>42383</v>
      </c>
      <c r="T121" s="863"/>
    </row>
    <row r="122" spans="2:20" ht="16.5" customHeight="1" thickBot="1" thickTop="1">
      <c r="B122" s="107"/>
      <c r="C122" s="107"/>
      <c r="D122" s="107"/>
      <c r="E122" s="107"/>
      <c r="F122" s="107"/>
      <c r="G122" s="107"/>
      <c r="H122" s="107"/>
      <c r="I122" s="486" t="s">
        <v>20</v>
      </c>
      <c r="J122" s="821" t="s">
        <v>1021</v>
      </c>
      <c r="K122" s="822"/>
      <c r="L122" s="822"/>
      <c r="M122" s="822"/>
      <c r="N122" s="823"/>
      <c r="O122" s="487"/>
      <c r="P122" s="792"/>
      <c r="Q122" s="792"/>
      <c r="R122" s="806"/>
      <c r="S122" s="863"/>
      <c r="T122" s="863"/>
    </row>
    <row r="123" spans="2:20" ht="16.5" thickBot="1" thickTop="1">
      <c r="B123" s="107"/>
      <c r="C123" s="107"/>
      <c r="D123" s="107"/>
      <c r="E123" s="107"/>
      <c r="F123" s="107"/>
      <c r="G123" s="107"/>
      <c r="H123" s="107"/>
      <c r="I123" s="486" t="s">
        <v>21</v>
      </c>
      <c r="J123" s="862" t="s">
        <v>1022</v>
      </c>
      <c r="K123" s="862"/>
      <c r="L123" s="862"/>
      <c r="M123" s="862"/>
      <c r="N123" s="862"/>
      <c r="O123" s="487"/>
      <c r="P123" s="808"/>
      <c r="Q123" s="808"/>
      <c r="R123" s="492" t="s">
        <v>3</v>
      </c>
      <c r="S123" s="808"/>
      <c r="T123" s="808"/>
    </row>
    <row r="124" spans="2:20" ht="16.5" thickBot="1" thickTop="1">
      <c r="B124" s="107"/>
      <c r="C124" s="107"/>
      <c r="D124" s="107"/>
      <c r="E124" s="107"/>
      <c r="F124" s="107"/>
      <c r="G124" s="107"/>
      <c r="H124" s="107"/>
      <c r="I124" s="486" t="s">
        <v>22</v>
      </c>
      <c r="J124" s="824" t="s">
        <v>1023</v>
      </c>
      <c r="K124" s="825"/>
      <c r="L124" s="825"/>
      <c r="M124" s="825"/>
      <c r="N124" s="826"/>
      <c r="O124" s="487"/>
      <c r="P124" s="809" t="s">
        <v>1026</v>
      </c>
      <c r="Q124" s="809"/>
      <c r="R124" s="489" t="s">
        <v>803</v>
      </c>
      <c r="S124" s="810" t="s">
        <v>1039</v>
      </c>
      <c r="T124" s="810"/>
    </row>
    <row r="125" spans="2:20" ht="16.5" thickBot="1" thickTop="1">
      <c r="B125" s="107"/>
      <c r="C125" s="107"/>
      <c r="D125" s="107"/>
      <c r="E125" s="107"/>
      <c r="F125" s="107"/>
      <c r="G125" s="107"/>
      <c r="H125" s="107"/>
      <c r="I125" s="486" t="s">
        <v>37</v>
      </c>
      <c r="J125" s="843" t="s">
        <v>507</v>
      </c>
      <c r="K125" s="844"/>
      <c r="L125" s="844"/>
      <c r="M125" s="844"/>
      <c r="N125" s="845"/>
      <c r="O125" s="487"/>
      <c r="P125" s="810" t="s">
        <v>1024</v>
      </c>
      <c r="Q125" s="810"/>
      <c r="R125" s="489" t="s">
        <v>792</v>
      </c>
      <c r="S125" s="811" t="s">
        <v>1027</v>
      </c>
      <c r="T125" s="811"/>
    </row>
    <row r="126" spans="2:20" ht="16.5" thickBot="1" thickTop="1">
      <c r="B126" s="107"/>
      <c r="C126" s="107"/>
      <c r="D126" s="107"/>
      <c r="E126" s="107"/>
      <c r="F126" s="107"/>
      <c r="G126" s="107"/>
      <c r="H126" s="107"/>
      <c r="I126" s="486" t="s">
        <v>38</v>
      </c>
      <c r="J126" s="821" t="s">
        <v>1077</v>
      </c>
      <c r="K126" s="822"/>
      <c r="L126" s="822"/>
      <c r="M126" s="822"/>
      <c r="N126" s="823"/>
      <c r="O126" s="487"/>
      <c r="P126" s="810" t="s">
        <v>1023</v>
      </c>
      <c r="Q126" s="810"/>
      <c r="R126" s="489" t="s">
        <v>793</v>
      </c>
      <c r="S126" s="811" t="s">
        <v>1022</v>
      </c>
      <c r="T126" s="811"/>
    </row>
    <row r="127" spans="2:20" ht="16.5" thickBot="1" thickTop="1">
      <c r="B127" s="107"/>
      <c r="C127" s="107"/>
      <c r="D127" s="107"/>
      <c r="E127" s="107"/>
      <c r="F127" s="107"/>
      <c r="G127" s="107"/>
      <c r="H127" s="107"/>
      <c r="I127" s="486" t="s">
        <v>39</v>
      </c>
      <c r="J127" s="821" t="s">
        <v>1039</v>
      </c>
      <c r="K127" s="822"/>
      <c r="L127" s="822"/>
      <c r="M127" s="822"/>
      <c r="N127" s="823"/>
      <c r="O127" s="487"/>
      <c r="P127" s="810" t="s">
        <v>1021</v>
      </c>
      <c r="Q127" s="810"/>
      <c r="R127" s="489" t="s">
        <v>794</v>
      </c>
      <c r="S127" s="809" t="s">
        <v>507</v>
      </c>
      <c r="T127" s="809"/>
    </row>
    <row r="128" spans="2:20" ht="16.5" thickBot="1" thickTop="1">
      <c r="B128" s="107"/>
      <c r="C128" s="107"/>
      <c r="D128" s="107"/>
      <c r="E128" s="107"/>
      <c r="F128" s="107"/>
      <c r="G128" s="107"/>
      <c r="H128" s="107"/>
      <c r="I128" s="486" t="s">
        <v>40</v>
      </c>
      <c r="J128" s="824" t="s">
        <v>1026</v>
      </c>
      <c r="K128" s="825"/>
      <c r="L128" s="825"/>
      <c r="M128" s="825"/>
      <c r="N128" s="826"/>
      <c r="O128" s="487"/>
      <c r="P128" s="810" t="s">
        <v>1031</v>
      </c>
      <c r="Q128" s="810"/>
      <c r="R128" s="489" t="s">
        <v>795</v>
      </c>
      <c r="S128" s="812" t="s">
        <v>865</v>
      </c>
      <c r="T128" s="812"/>
    </row>
    <row r="129" spans="2:20" ht="16.5" thickBot="1" thickTop="1">
      <c r="B129" s="107"/>
      <c r="C129" s="107"/>
      <c r="D129" s="107"/>
      <c r="E129" s="107"/>
      <c r="F129" s="107"/>
      <c r="G129" s="107"/>
      <c r="H129" s="107"/>
      <c r="I129" s="486" t="s">
        <v>41</v>
      </c>
      <c r="J129" s="827" t="s">
        <v>1027</v>
      </c>
      <c r="K129" s="828"/>
      <c r="L129" s="828"/>
      <c r="M129" s="828"/>
      <c r="N129" s="829"/>
      <c r="O129" s="487"/>
      <c r="P129" s="810" t="s">
        <v>1030</v>
      </c>
      <c r="Q129" s="810"/>
      <c r="R129" s="490" t="s">
        <v>796</v>
      </c>
      <c r="S129" s="809" t="s">
        <v>1032</v>
      </c>
      <c r="T129" s="809"/>
    </row>
    <row r="130" spans="2:20" ht="16.5" thickBot="1" thickTop="1">
      <c r="B130" s="107"/>
      <c r="C130" s="107"/>
      <c r="D130" s="107"/>
      <c r="E130" s="107"/>
      <c r="F130" s="107"/>
      <c r="G130" s="107"/>
      <c r="H130" s="107"/>
      <c r="I130" s="486" t="s">
        <v>42</v>
      </c>
      <c r="J130" s="834" t="s">
        <v>1028</v>
      </c>
      <c r="K130" s="835"/>
      <c r="L130" s="835"/>
      <c r="M130" s="835"/>
      <c r="N130" s="836"/>
      <c r="O130" s="487"/>
      <c r="P130" s="809" t="s">
        <v>784</v>
      </c>
      <c r="Q130" s="809"/>
      <c r="R130" s="489" t="s">
        <v>797</v>
      </c>
      <c r="S130" s="809" t="s">
        <v>1074</v>
      </c>
      <c r="T130" s="809"/>
    </row>
    <row r="131" spans="2:20" ht="16.5" thickBot="1" thickTop="1">
      <c r="B131" s="107"/>
      <c r="C131" s="107"/>
      <c r="D131" s="107"/>
      <c r="E131" s="107"/>
      <c r="F131" s="107"/>
      <c r="G131" s="107"/>
      <c r="H131" s="107"/>
      <c r="I131" s="486" t="s">
        <v>43</v>
      </c>
      <c r="J131" s="827" t="s">
        <v>1074</v>
      </c>
      <c r="K131" s="828"/>
      <c r="L131" s="828"/>
      <c r="M131" s="828"/>
      <c r="N131" s="829"/>
      <c r="O131" s="487"/>
      <c r="P131" s="811" t="s">
        <v>1028</v>
      </c>
      <c r="Q131" s="811"/>
      <c r="R131" s="491" t="s">
        <v>798</v>
      </c>
      <c r="S131" s="810" t="s">
        <v>1029</v>
      </c>
      <c r="T131" s="810"/>
    </row>
    <row r="132" spans="2:20" ht="16.5" thickBot="1" thickTop="1">
      <c r="B132" s="107"/>
      <c r="C132" s="107"/>
      <c r="D132" s="107"/>
      <c r="E132" s="107"/>
      <c r="F132" s="107"/>
      <c r="G132" s="107"/>
      <c r="H132" s="107"/>
      <c r="I132" s="486" t="s">
        <v>44</v>
      </c>
      <c r="J132" s="837" t="s">
        <v>784</v>
      </c>
      <c r="K132" s="838"/>
      <c r="L132" s="838"/>
      <c r="M132" s="838"/>
      <c r="N132" s="839"/>
      <c r="O132" s="487"/>
      <c r="P132" s="809" t="s">
        <v>357</v>
      </c>
      <c r="Q132" s="809"/>
      <c r="R132" s="491" t="s">
        <v>799</v>
      </c>
      <c r="S132" s="813" t="s">
        <v>1035</v>
      </c>
      <c r="T132" s="813"/>
    </row>
    <row r="133" spans="2:20" ht="16.5" thickBot="1" thickTop="1">
      <c r="B133" s="107"/>
      <c r="C133" s="107"/>
      <c r="D133" s="107"/>
      <c r="E133" s="107"/>
      <c r="F133" s="107"/>
      <c r="G133" s="107"/>
      <c r="H133" s="107"/>
      <c r="I133" s="486" t="s">
        <v>98</v>
      </c>
      <c r="J133" s="824" t="s">
        <v>1029</v>
      </c>
      <c r="K133" s="825"/>
      <c r="L133" s="825"/>
      <c r="M133" s="825"/>
      <c r="N133" s="826"/>
      <c r="O133" s="487"/>
      <c r="P133" s="812" t="s">
        <v>785</v>
      </c>
      <c r="Q133" s="812"/>
      <c r="R133" s="491" t="s">
        <v>800</v>
      </c>
      <c r="S133" s="810" t="s">
        <v>790</v>
      </c>
      <c r="T133" s="810"/>
    </row>
    <row r="134" spans="2:20" ht="16.5" thickBot="1" thickTop="1">
      <c r="B134" s="107"/>
      <c r="C134" s="107"/>
      <c r="D134" s="107"/>
      <c r="E134" s="107"/>
      <c r="F134" s="107"/>
      <c r="G134" s="107"/>
      <c r="H134" s="107"/>
      <c r="I134" s="486" t="s">
        <v>99</v>
      </c>
      <c r="J134" s="840" t="s">
        <v>1030</v>
      </c>
      <c r="K134" s="841"/>
      <c r="L134" s="841"/>
      <c r="M134" s="841"/>
      <c r="N134" s="842"/>
      <c r="O134" s="487"/>
      <c r="P134" s="812" t="s">
        <v>1034</v>
      </c>
      <c r="Q134" s="812"/>
      <c r="R134" s="491" t="s">
        <v>801</v>
      </c>
      <c r="S134" s="811" t="s">
        <v>789</v>
      </c>
      <c r="T134" s="811"/>
    </row>
    <row r="135" spans="2:20" ht="16.5" thickBot="1" thickTop="1">
      <c r="B135" s="107"/>
      <c r="C135" s="107"/>
      <c r="D135" s="107"/>
      <c r="E135" s="107"/>
      <c r="F135" s="107"/>
      <c r="G135" s="107"/>
      <c r="H135" s="107"/>
      <c r="I135" s="486" t="s">
        <v>100</v>
      </c>
      <c r="J135" s="824" t="s">
        <v>865</v>
      </c>
      <c r="K135" s="825"/>
      <c r="L135" s="825"/>
      <c r="M135" s="825"/>
      <c r="N135" s="826"/>
      <c r="O135" s="487"/>
      <c r="P135" s="813" t="s">
        <v>1033</v>
      </c>
      <c r="Q135" s="813"/>
      <c r="R135" s="491" t="s">
        <v>802</v>
      </c>
      <c r="S135" s="810" t="s">
        <v>1075</v>
      </c>
      <c r="T135" s="810"/>
    </row>
    <row r="136" spans="2:15" ht="16.5" thickBot="1" thickTop="1">
      <c r="B136" s="200"/>
      <c r="C136" s="200"/>
      <c r="D136" s="200"/>
      <c r="E136" s="200"/>
      <c r="F136" s="200"/>
      <c r="G136" s="200"/>
      <c r="H136" s="107"/>
      <c r="I136" s="486" t="s">
        <v>101</v>
      </c>
      <c r="J136" s="827" t="s">
        <v>1031</v>
      </c>
      <c r="K136" s="828"/>
      <c r="L136" s="828"/>
      <c r="M136" s="828"/>
      <c r="N136" s="829"/>
      <c r="O136" s="487"/>
    </row>
    <row r="137" spans="2:15" ht="16.5" thickBot="1" thickTop="1">
      <c r="B137" s="285"/>
      <c r="C137" s="285"/>
      <c r="D137" s="285"/>
      <c r="E137" s="285"/>
      <c r="F137" s="285"/>
      <c r="G137" s="200"/>
      <c r="H137" s="107"/>
      <c r="I137" s="486" t="s">
        <v>102</v>
      </c>
      <c r="J137" s="827" t="s">
        <v>1032</v>
      </c>
      <c r="K137" s="828"/>
      <c r="L137" s="828"/>
      <c r="M137" s="828"/>
      <c r="N137" s="829"/>
      <c r="O137" s="487"/>
    </row>
    <row r="138" spans="2:15" ht="16.5" thickBot="1" thickTop="1">
      <c r="B138" s="200"/>
      <c r="C138" s="200"/>
      <c r="D138" s="200"/>
      <c r="E138" s="200"/>
      <c r="F138" s="200"/>
      <c r="G138" s="200"/>
      <c r="H138" s="107"/>
      <c r="I138" s="486" t="s">
        <v>103</v>
      </c>
      <c r="J138" s="834" t="s">
        <v>1033</v>
      </c>
      <c r="K138" s="835"/>
      <c r="L138" s="835"/>
      <c r="M138" s="835"/>
      <c r="N138" s="836"/>
      <c r="O138" s="487"/>
    </row>
    <row r="139" spans="2:15" ht="16.5" thickBot="1" thickTop="1">
      <c r="B139" s="200"/>
      <c r="C139" s="200"/>
      <c r="D139" s="200"/>
      <c r="E139" s="200"/>
      <c r="F139" s="200"/>
      <c r="G139" s="200"/>
      <c r="H139" s="107"/>
      <c r="I139" s="486" t="s">
        <v>104</v>
      </c>
      <c r="J139" s="824" t="s">
        <v>789</v>
      </c>
      <c r="K139" s="825"/>
      <c r="L139" s="825"/>
      <c r="M139" s="825"/>
      <c r="N139" s="826"/>
      <c r="O139" s="487"/>
    </row>
    <row r="140" spans="2:15" ht="16.5" customHeight="1" thickBot="1" thickTop="1">
      <c r="B140" s="107"/>
      <c r="C140" s="107"/>
      <c r="D140" s="107"/>
      <c r="E140" s="107"/>
      <c r="F140" s="107"/>
      <c r="G140" s="107"/>
      <c r="H140" s="107"/>
      <c r="I140" s="486" t="s">
        <v>105</v>
      </c>
      <c r="J140" s="821" t="s">
        <v>1034</v>
      </c>
      <c r="K140" s="822"/>
      <c r="L140" s="822"/>
      <c r="M140" s="822"/>
      <c r="N140" s="823"/>
      <c r="O140" s="487"/>
    </row>
    <row r="141" spans="2:15" ht="16.5" customHeight="1" thickBot="1" thickTop="1">
      <c r="B141" s="107"/>
      <c r="C141" s="107"/>
      <c r="D141" s="107"/>
      <c r="E141" s="107"/>
      <c r="F141" s="107"/>
      <c r="G141" s="107"/>
      <c r="H141" s="107"/>
      <c r="I141" s="486" t="s">
        <v>106</v>
      </c>
      <c r="J141" s="834" t="s">
        <v>1075</v>
      </c>
      <c r="K141" s="835"/>
      <c r="L141" s="835"/>
      <c r="M141" s="835"/>
      <c r="N141" s="836"/>
      <c r="O141" s="487"/>
    </row>
    <row r="142" spans="2:15" ht="16.5" thickBot="1" thickTop="1">
      <c r="B142" s="107"/>
      <c r="C142" s="107"/>
      <c r="D142" s="107"/>
      <c r="E142" s="107"/>
      <c r="F142" s="107"/>
      <c r="G142" s="107"/>
      <c r="H142" s="107"/>
      <c r="I142" s="486" t="s">
        <v>107</v>
      </c>
      <c r="J142" s="827" t="s">
        <v>785</v>
      </c>
      <c r="K142" s="828"/>
      <c r="L142" s="828"/>
      <c r="M142" s="828"/>
      <c r="N142" s="829"/>
      <c r="O142" s="487"/>
    </row>
    <row r="143" spans="2:15" ht="16.5" thickBot="1" thickTop="1">
      <c r="B143" s="107"/>
      <c r="C143" s="107"/>
      <c r="D143" s="107"/>
      <c r="E143" s="107"/>
      <c r="F143" s="107"/>
      <c r="G143" s="107"/>
      <c r="H143" s="107"/>
      <c r="I143" s="486" t="s">
        <v>108</v>
      </c>
      <c r="J143" s="821" t="s">
        <v>1035</v>
      </c>
      <c r="K143" s="822"/>
      <c r="L143" s="822"/>
      <c r="M143" s="822"/>
      <c r="N143" s="823"/>
      <c r="O143" s="487"/>
    </row>
    <row r="144" spans="2:15" ht="16.5" thickBot="1" thickTop="1">
      <c r="B144" s="107"/>
      <c r="C144" s="107"/>
      <c r="D144" s="107"/>
      <c r="E144" s="107"/>
      <c r="F144" s="107"/>
      <c r="G144" s="107"/>
      <c r="H144" s="107"/>
      <c r="I144" s="486" t="s">
        <v>786</v>
      </c>
      <c r="J144" s="824" t="s">
        <v>357</v>
      </c>
      <c r="K144" s="825"/>
      <c r="L144" s="825"/>
      <c r="M144" s="825"/>
      <c r="N144" s="826"/>
      <c r="O144" s="487"/>
    </row>
    <row r="145" spans="2:15" ht="16.5" thickBot="1" thickTop="1">
      <c r="B145" s="107"/>
      <c r="C145" s="107"/>
      <c r="D145" s="107"/>
      <c r="E145" s="107"/>
      <c r="F145" s="107"/>
      <c r="G145" s="107"/>
      <c r="H145" s="107"/>
      <c r="I145" s="486" t="s">
        <v>787</v>
      </c>
      <c r="J145" s="827" t="s">
        <v>790</v>
      </c>
      <c r="K145" s="828"/>
      <c r="L145" s="828"/>
      <c r="M145" s="828"/>
      <c r="N145" s="829"/>
      <c r="O145" s="487"/>
    </row>
    <row r="146" spans="2:14" ht="13.5" thickTop="1">
      <c r="B146" s="107"/>
      <c r="C146" s="107"/>
      <c r="D146" s="107"/>
      <c r="E146" s="107"/>
      <c r="F146" s="107"/>
      <c r="G146" s="107"/>
      <c r="H146" s="107"/>
      <c r="I146" s="107"/>
      <c r="N146" s="107"/>
    </row>
    <row r="147" spans="2:28" ht="12.75">
      <c r="B147" s="107"/>
      <c r="C147" s="107"/>
      <c r="D147" s="107"/>
      <c r="E147" s="107"/>
      <c r="F147" s="107"/>
      <c r="G147" s="107"/>
      <c r="H147" s="107"/>
      <c r="I147" s="107"/>
      <c r="N147" s="107"/>
      <c r="P147" s="320">
        <v>42390</v>
      </c>
      <c r="Q147" s="470" t="s">
        <v>537</v>
      </c>
      <c r="R147" s="471" t="s">
        <v>538</v>
      </c>
      <c r="S147" s="471" t="s">
        <v>539</v>
      </c>
      <c r="T147" s="471" t="s">
        <v>540</v>
      </c>
      <c r="U147" s="472" t="s">
        <v>541</v>
      </c>
      <c r="V147" s="471" t="s">
        <v>542</v>
      </c>
      <c r="W147" s="470" t="s">
        <v>485</v>
      </c>
      <c r="X147" s="471" t="s">
        <v>543</v>
      </c>
      <c r="Y147" s="471" t="s">
        <v>544</v>
      </c>
      <c r="Z147" s="471" t="s">
        <v>545</v>
      </c>
      <c r="AA147" s="471" t="s">
        <v>546</v>
      </c>
      <c r="AB147" s="471" t="s">
        <v>493</v>
      </c>
    </row>
    <row r="148" spans="2:14" ht="13.5" thickBot="1">
      <c r="B148" s="107"/>
      <c r="C148" s="107"/>
      <c r="D148" s="107"/>
      <c r="E148" s="107"/>
      <c r="F148" s="107"/>
      <c r="G148" s="107"/>
      <c r="H148" s="107"/>
      <c r="I148" s="107"/>
      <c r="N148" s="107"/>
    </row>
    <row r="149" spans="2:20" ht="17.25" thickBot="1" thickTop="1">
      <c r="B149" s="107"/>
      <c r="C149" s="107"/>
      <c r="D149" s="107"/>
      <c r="E149" s="107"/>
      <c r="F149" s="107"/>
      <c r="G149" s="107"/>
      <c r="H149" s="107"/>
      <c r="I149" s="484"/>
      <c r="J149" s="819" t="s">
        <v>110</v>
      </c>
      <c r="K149" s="819"/>
      <c r="L149" s="819"/>
      <c r="M149" s="819"/>
      <c r="N149" s="819"/>
      <c r="O149" s="485"/>
      <c r="P149" s="792" t="s">
        <v>804</v>
      </c>
      <c r="Q149" s="792"/>
      <c r="R149" s="806" t="s">
        <v>791</v>
      </c>
      <c r="S149" s="820">
        <v>42376</v>
      </c>
      <c r="T149" s="820"/>
    </row>
    <row r="150" spans="2:20" ht="16.5" thickBot="1" thickTop="1">
      <c r="B150" s="107"/>
      <c r="C150" s="107"/>
      <c r="D150" s="107"/>
      <c r="E150" s="107"/>
      <c r="F150" s="107"/>
      <c r="G150" s="107"/>
      <c r="H150" s="107"/>
      <c r="I150" s="486" t="s">
        <v>20</v>
      </c>
      <c r="J150" s="821"/>
      <c r="K150" s="822"/>
      <c r="L150" s="822"/>
      <c r="M150" s="822"/>
      <c r="N150" s="823"/>
      <c r="O150" s="487"/>
      <c r="P150" s="792"/>
      <c r="Q150" s="792"/>
      <c r="R150" s="806"/>
      <c r="S150" s="820"/>
      <c r="T150" s="820"/>
    </row>
    <row r="151" spans="2:20" ht="16.5" thickBot="1" thickTop="1">
      <c r="B151" s="107"/>
      <c r="C151" s="107"/>
      <c r="D151" s="107"/>
      <c r="E151" s="107"/>
      <c r="F151" s="107"/>
      <c r="G151" s="107"/>
      <c r="H151" s="107"/>
      <c r="I151" s="486" t="s">
        <v>21</v>
      </c>
      <c r="J151" s="862"/>
      <c r="K151" s="862"/>
      <c r="L151" s="862"/>
      <c r="M151" s="862"/>
      <c r="N151" s="862"/>
      <c r="O151" s="487"/>
      <c r="P151" s="808"/>
      <c r="Q151" s="808"/>
      <c r="R151" s="492" t="s">
        <v>3</v>
      </c>
      <c r="S151" s="808"/>
      <c r="T151" s="808"/>
    </row>
    <row r="152" spans="2:20" ht="16.5" thickBot="1" thickTop="1">
      <c r="B152" s="107"/>
      <c r="C152" s="107"/>
      <c r="D152" s="107"/>
      <c r="E152" s="107"/>
      <c r="F152" s="107"/>
      <c r="G152" s="107"/>
      <c r="H152" s="107"/>
      <c r="I152" s="486" t="s">
        <v>22</v>
      </c>
      <c r="J152" s="824"/>
      <c r="K152" s="825"/>
      <c r="L152" s="825"/>
      <c r="M152" s="825"/>
      <c r="N152" s="826"/>
      <c r="O152" s="487"/>
      <c r="P152" s="809" t="s">
        <v>1023</v>
      </c>
      <c r="Q152" s="809"/>
      <c r="R152" s="489" t="s">
        <v>803</v>
      </c>
      <c r="S152" s="810" t="s">
        <v>1027</v>
      </c>
      <c r="T152" s="810"/>
    </row>
    <row r="153" spans="2:20" ht="16.5" thickBot="1" thickTop="1">
      <c r="B153" s="107"/>
      <c r="C153" s="107"/>
      <c r="D153" s="107"/>
      <c r="E153" s="107"/>
      <c r="F153" s="107"/>
      <c r="G153" s="107"/>
      <c r="H153" s="107"/>
      <c r="I153" s="486" t="s">
        <v>37</v>
      </c>
      <c r="J153" s="843"/>
      <c r="K153" s="844"/>
      <c r="L153" s="844"/>
      <c r="M153" s="844"/>
      <c r="N153" s="845"/>
      <c r="O153" s="487"/>
      <c r="P153" s="810" t="s">
        <v>1021</v>
      </c>
      <c r="Q153" s="810"/>
      <c r="R153" s="489" t="s">
        <v>792</v>
      </c>
      <c r="S153" s="811" t="s">
        <v>1039</v>
      </c>
      <c r="T153" s="811"/>
    </row>
    <row r="154" spans="2:20" ht="16.5" thickBot="1" thickTop="1">
      <c r="B154" s="107"/>
      <c r="C154" s="107"/>
      <c r="D154" s="107"/>
      <c r="E154" s="107"/>
      <c r="F154" s="107"/>
      <c r="G154" s="107"/>
      <c r="H154" s="107"/>
      <c r="I154" s="486" t="s">
        <v>38</v>
      </c>
      <c r="J154" s="821"/>
      <c r="K154" s="822"/>
      <c r="L154" s="822"/>
      <c r="M154" s="822"/>
      <c r="N154" s="823"/>
      <c r="O154" s="487"/>
      <c r="P154" s="810" t="s">
        <v>1026</v>
      </c>
      <c r="Q154" s="810"/>
      <c r="R154" s="489" t="s">
        <v>793</v>
      </c>
      <c r="S154" s="811" t="s">
        <v>507</v>
      </c>
      <c r="T154" s="811"/>
    </row>
    <row r="155" spans="2:20" ht="16.5" thickBot="1" thickTop="1">
      <c r="B155" s="107"/>
      <c r="C155" s="107"/>
      <c r="D155" s="107"/>
      <c r="E155" s="107"/>
      <c r="F155" s="107"/>
      <c r="G155" s="107"/>
      <c r="H155" s="107"/>
      <c r="I155" s="486" t="s">
        <v>39</v>
      </c>
      <c r="J155" s="821"/>
      <c r="K155" s="822"/>
      <c r="L155" s="822"/>
      <c r="M155" s="822"/>
      <c r="N155" s="823"/>
      <c r="O155" s="487"/>
      <c r="P155" s="810" t="s">
        <v>1077</v>
      </c>
      <c r="Q155" s="810"/>
      <c r="R155" s="489" t="s">
        <v>794</v>
      </c>
      <c r="S155" s="809" t="s">
        <v>1022</v>
      </c>
      <c r="T155" s="809"/>
    </row>
    <row r="156" spans="2:20" ht="16.5" thickBot="1" thickTop="1">
      <c r="B156" s="107"/>
      <c r="C156" s="107"/>
      <c r="D156" s="107"/>
      <c r="E156" s="107"/>
      <c r="F156" s="107"/>
      <c r="G156" s="107"/>
      <c r="H156" s="107"/>
      <c r="I156" s="486" t="s">
        <v>40</v>
      </c>
      <c r="J156" s="824"/>
      <c r="K156" s="825"/>
      <c r="L156" s="825"/>
      <c r="M156" s="825"/>
      <c r="N156" s="826"/>
      <c r="O156" s="487"/>
      <c r="P156" s="810" t="s">
        <v>784</v>
      </c>
      <c r="Q156" s="810"/>
      <c r="R156" s="489" t="s">
        <v>795</v>
      </c>
      <c r="S156" s="812" t="s">
        <v>1032</v>
      </c>
      <c r="T156" s="812"/>
    </row>
    <row r="157" spans="2:20" ht="16.5" thickBot="1" thickTop="1">
      <c r="B157" s="107"/>
      <c r="C157" s="107"/>
      <c r="D157" s="107"/>
      <c r="E157" s="107"/>
      <c r="F157" s="107"/>
      <c r="G157" s="107"/>
      <c r="H157" s="107"/>
      <c r="I157" s="486" t="s">
        <v>41</v>
      </c>
      <c r="J157" s="827"/>
      <c r="K157" s="828"/>
      <c r="L157" s="828"/>
      <c r="M157" s="828"/>
      <c r="N157" s="829"/>
      <c r="O157" s="487"/>
      <c r="P157" s="810" t="s">
        <v>1028</v>
      </c>
      <c r="Q157" s="810"/>
      <c r="R157" s="490" t="s">
        <v>796</v>
      </c>
      <c r="S157" s="809" t="s">
        <v>865</v>
      </c>
      <c r="T157" s="809"/>
    </row>
    <row r="158" spans="2:20" ht="16.5" thickBot="1" thickTop="1">
      <c r="B158" s="107"/>
      <c r="C158" s="107"/>
      <c r="D158" s="107"/>
      <c r="E158" s="107"/>
      <c r="F158" s="107"/>
      <c r="G158" s="107"/>
      <c r="H158" s="107"/>
      <c r="I158" s="486" t="s">
        <v>42</v>
      </c>
      <c r="J158" s="834"/>
      <c r="K158" s="835"/>
      <c r="L158" s="835"/>
      <c r="M158" s="835"/>
      <c r="N158" s="836"/>
      <c r="O158" s="487"/>
      <c r="P158" s="809" t="s">
        <v>1031</v>
      </c>
      <c r="Q158" s="809"/>
      <c r="R158" s="489" t="s">
        <v>797</v>
      </c>
      <c r="S158" s="809" t="s">
        <v>1029</v>
      </c>
      <c r="T158" s="809"/>
    </row>
    <row r="159" spans="2:20" ht="16.5" thickBot="1" thickTop="1">
      <c r="B159" s="107"/>
      <c r="C159" s="107"/>
      <c r="D159" s="107"/>
      <c r="E159" s="107"/>
      <c r="F159" s="107"/>
      <c r="G159" s="107"/>
      <c r="H159" s="107"/>
      <c r="I159" s="486" t="s">
        <v>43</v>
      </c>
      <c r="J159" s="827"/>
      <c r="K159" s="828"/>
      <c r="L159" s="828"/>
      <c r="M159" s="828"/>
      <c r="N159" s="829"/>
      <c r="O159" s="487"/>
      <c r="P159" s="811" t="s">
        <v>1030</v>
      </c>
      <c r="Q159" s="811"/>
      <c r="R159" s="491" t="s">
        <v>798</v>
      </c>
      <c r="S159" s="810" t="s">
        <v>1074</v>
      </c>
      <c r="T159" s="810"/>
    </row>
    <row r="160" spans="2:20" ht="16.5" thickBot="1" thickTop="1">
      <c r="B160" s="107"/>
      <c r="C160" s="107"/>
      <c r="D160" s="107"/>
      <c r="E160" s="107"/>
      <c r="F160" s="107"/>
      <c r="G160" s="107"/>
      <c r="H160" s="107"/>
      <c r="I160" s="486" t="s">
        <v>44</v>
      </c>
      <c r="J160" s="837"/>
      <c r="K160" s="838"/>
      <c r="L160" s="838"/>
      <c r="M160" s="838"/>
      <c r="N160" s="839"/>
      <c r="O160" s="487"/>
      <c r="P160" s="809" t="s">
        <v>1034</v>
      </c>
      <c r="Q160" s="809"/>
      <c r="R160" s="491" t="s">
        <v>799</v>
      </c>
      <c r="S160" s="813" t="s">
        <v>790</v>
      </c>
      <c r="T160" s="813"/>
    </row>
    <row r="161" spans="2:20" ht="16.5" thickBot="1" thickTop="1">
      <c r="B161" s="107"/>
      <c r="C161" s="107"/>
      <c r="D161" s="107"/>
      <c r="E161" s="107"/>
      <c r="F161" s="107"/>
      <c r="G161" s="107"/>
      <c r="H161" s="107"/>
      <c r="I161" s="486" t="s">
        <v>98</v>
      </c>
      <c r="J161" s="824"/>
      <c r="K161" s="825"/>
      <c r="L161" s="825"/>
      <c r="M161" s="825"/>
      <c r="N161" s="826"/>
      <c r="O161" s="487"/>
      <c r="P161" s="812" t="s">
        <v>1033</v>
      </c>
      <c r="Q161" s="812"/>
      <c r="R161" s="491" t="s">
        <v>800</v>
      </c>
      <c r="S161" s="810" t="s">
        <v>1035</v>
      </c>
      <c r="T161" s="810"/>
    </row>
    <row r="162" spans="9:20" ht="16.5" thickBot="1" thickTop="1">
      <c r="I162" s="486" t="s">
        <v>99</v>
      </c>
      <c r="J162" s="840"/>
      <c r="K162" s="841"/>
      <c r="L162" s="841"/>
      <c r="M162" s="841"/>
      <c r="N162" s="842"/>
      <c r="O162" s="487"/>
      <c r="P162" s="812" t="s">
        <v>357</v>
      </c>
      <c r="Q162" s="812"/>
      <c r="R162" s="491" t="s">
        <v>801</v>
      </c>
      <c r="S162" s="811" t="s">
        <v>1075</v>
      </c>
      <c r="T162" s="811"/>
    </row>
    <row r="163" spans="9:20" ht="16.5" thickBot="1" thickTop="1">
      <c r="I163" s="486" t="s">
        <v>100</v>
      </c>
      <c r="J163" s="824"/>
      <c r="K163" s="825"/>
      <c r="L163" s="825"/>
      <c r="M163" s="825"/>
      <c r="N163" s="826"/>
      <c r="O163" s="487"/>
      <c r="P163" s="813" t="s">
        <v>785</v>
      </c>
      <c r="Q163" s="813"/>
      <c r="R163" s="491" t="s">
        <v>802</v>
      </c>
      <c r="S163" s="810" t="s">
        <v>789</v>
      </c>
      <c r="T163" s="810"/>
    </row>
    <row r="164" spans="9:15" ht="16.5" thickBot="1" thickTop="1">
      <c r="I164" s="486" t="s">
        <v>101</v>
      </c>
      <c r="J164" s="827"/>
      <c r="K164" s="828"/>
      <c r="L164" s="828"/>
      <c r="M164" s="828"/>
      <c r="N164" s="829"/>
      <c r="O164" s="487"/>
    </row>
    <row r="165" spans="9:15" ht="16.5" thickBot="1" thickTop="1">
      <c r="I165" s="486" t="s">
        <v>102</v>
      </c>
      <c r="J165" s="827"/>
      <c r="K165" s="828"/>
      <c r="L165" s="828"/>
      <c r="M165" s="828"/>
      <c r="N165" s="829"/>
      <c r="O165" s="487"/>
    </row>
    <row r="166" spans="9:15" ht="16.5" thickBot="1" thickTop="1">
      <c r="I166" s="486" t="s">
        <v>103</v>
      </c>
      <c r="J166" s="834"/>
      <c r="K166" s="835"/>
      <c r="L166" s="835"/>
      <c r="M166" s="835"/>
      <c r="N166" s="836"/>
      <c r="O166" s="487"/>
    </row>
    <row r="167" spans="9:15" ht="16.5" thickBot="1" thickTop="1">
      <c r="I167" s="486" t="s">
        <v>104</v>
      </c>
      <c r="J167" s="824"/>
      <c r="K167" s="825"/>
      <c r="L167" s="825"/>
      <c r="M167" s="825"/>
      <c r="N167" s="826"/>
      <c r="O167" s="487"/>
    </row>
    <row r="168" spans="9:15" ht="16.5" customHeight="1" thickBot="1" thickTop="1">
      <c r="I168" s="486" t="s">
        <v>105</v>
      </c>
      <c r="J168" s="821"/>
      <c r="K168" s="822"/>
      <c r="L168" s="822"/>
      <c r="M168" s="822"/>
      <c r="N168" s="823"/>
      <c r="O168" s="487"/>
    </row>
    <row r="169" spans="9:15" ht="16.5" customHeight="1" thickBot="1" thickTop="1">
      <c r="I169" s="486" t="s">
        <v>106</v>
      </c>
      <c r="J169" s="834"/>
      <c r="K169" s="835"/>
      <c r="L169" s="835"/>
      <c r="M169" s="835"/>
      <c r="N169" s="836"/>
      <c r="O169" s="487"/>
    </row>
    <row r="170" spans="9:15" ht="16.5" thickBot="1" thickTop="1">
      <c r="I170" s="486" t="s">
        <v>107</v>
      </c>
      <c r="J170" s="827"/>
      <c r="K170" s="828"/>
      <c r="L170" s="828"/>
      <c r="M170" s="828"/>
      <c r="N170" s="829"/>
      <c r="O170" s="487"/>
    </row>
    <row r="171" spans="9:15" ht="16.5" thickBot="1" thickTop="1">
      <c r="I171" s="486" t="s">
        <v>108</v>
      </c>
      <c r="J171" s="821"/>
      <c r="K171" s="822"/>
      <c r="L171" s="822"/>
      <c r="M171" s="822"/>
      <c r="N171" s="823"/>
      <c r="O171" s="487"/>
    </row>
    <row r="172" spans="9:15" ht="16.5" thickBot="1" thickTop="1">
      <c r="I172" s="486" t="s">
        <v>786</v>
      </c>
      <c r="J172" s="824"/>
      <c r="K172" s="825"/>
      <c r="L172" s="825"/>
      <c r="M172" s="825"/>
      <c r="N172" s="826"/>
      <c r="O172" s="487"/>
    </row>
    <row r="173" spans="9:15" ht="16.5" thickBot="1" thickTop="1">
      <c r="I173" s="486" t="s">
        <v>787</v>
      </c>
      <c r="J173" s="827"/>
      <c r="K173" s="828"/>
      <c r="L173" s="828"/>
      <c r="M173" s="828"/>
      <c r="N173" s="829"/>
      <c r="O173" s="487"/>
    </row>
    <row r="174" ht="13.5" thickTop="1"/>
    <row r="175" spans="16:28" ht="12.75">
      <c r="P175" s="320">
        <v>42397</v>
      </c>
      <c r="Q175" s="470" t="s">
        <v>547</v>
      </c>
      <c r="R175" s="471" t="s">
        <v>548</v>
      </c>
      <c r="S175" s="471" t="s">
        <v>549</v>
      </c>
      <c r="T175" s="471" t="s">
        <v>550</v>
      </c>
      <c r="U175" s="470" t="s">
        <v>551</v>
      </c>
      <c r="V175" s="471" t="s">
        <v>552</v>
      </c>
      <c r="W175" s="471" t="s">
        <v>553</v>
      </c>
      <c r="X175" s="471" t="s">
        <v>554</v>
      </c>
      <c r="Y175" s="471" t="s">
        <v>555</v>
      </c>
      <c r="Z175" s="471" t="s">
        <v>556</v>
      </c>
      <c r="AA175" s="471" t="s">
        <v>557</v>
      </c>
      <c r="AB175" s="471" t="s">
        <v>476</v>
      </c>
    </row>
    <row r="176" ht="13.5" thickBot="1"/>
    <row r="177" spans="9:20" ht="17.25" thickBot="1" thickTop="1">
      <c r="I177" s="484"/>
      <c r="J177" s="819" t="s">
        <v>110</v>
      </c>
      <c r="K177" s="819"/>
      <c r="L177" s="819"/>
      <c r="M177" s="819"/>
      <c r="N177" s="819"/>
      <c r="O177" s="485"/>
      <c r="P177" s="792" t="s">
        <v>869</v>
      </c>
      <c r="Q177" s="792"/>
      <c r="R177" s="806" t="s">
        <v>791</v>
      </c>
      <c r="S177" s="820">
        <v>42376</v>
      </c>
      <c r="T177" s="820"/>
    </row>
    <row r="178" spans="9:20" ht="16.5" thickBot="1" thickTop="1">
      <c r="I178" s="486" t="s">
        <v>20</v>
      </c>
      <c r="J178" s="821"/>
      <c r="K178" s="822"/>
      <c r="L178" s="822"/>
      <c r="M178" s="822"/>
      <c r="N178" s="823"/>
      <c r="O178" s="487"/>
      <c r="P178" s="792"/>
      <c r="Q178" s="792"/>
      <c r="R178" s="806"/>
      <c r="S178" s="820"/>
      <c r="T178" s="820"/>
    </row>
    <row r="179" spans="9:20" ht="16.5" thickBot="1" thickTop="1">
      <c r="I179" s="486" t="s">
        <v>21</v>
      </c>
      <c r="J179" s="862"/>
      <c r="K179" s="862"/>
      <c r="L179" s="862"/>
      <c r="M179" s="862"/>
      <c r="N179" s="862"/>
      <c r="O179" s="487"/>
      <c r="P179" s="808"/>
      <c r="Q179" s="808"/>
      <c r="R179" s="492" t="s">
        <v>3</v>
      </c>
      <c r="S179" s="808"/>
      <c r="T179" s="808"/>
    </row>
    <row r="180" spans="9:20" ht="16.5" thickBot="1" thickTop="1">
      <c r="I180" s="486" t="s">
        <v>22</v>
      </c>
      <c r="J180" s="824"/>
      <c r="K180" s="825"/>
      <c r="L180" s="825"/>
      <c r="M180" s="825"/>
      <c r="N180" s="826"/>
      <c r="O180" s="487"/>
      <c r="P180" s="809" t="s">
        <v>1077</v>
      </c>
      <c r="Q180" s="809"/>
      <c r="R180" s="489" t="s">
        <v>803</v>
      </c>
      <c r="S180" s="810" t="s">
        <v>507</v>
      </c>
      <c r="T180" s="810"/>
    </row>
    <row r="181" spans="9:20" ht="16.5" thickBot="1" thickTop="1">
      <c r="I181" s="486" t="s">
        <v>37</v>
      </c>
      <c r="J181" s="843"/>
      <c r="K181" s="844"/>
      <c r="L181" s="844"/>
      <c r="M181" s="844"/>
      <c r="N181" s="845"/>
      <c r="O181" s="487"/>
      <c r="P181" s="810" t="s">
        <v>1026</v>
      </c>
      <c r="Q181" s="810"/>
      <c r="R181" s="489" t="s">
        <v>792</v>
      </c>
      <c r="S181" s="811" t="s">
        <v>1022</v>
      </c>
      <c r="T181" s="811"/>
    </row>
    <row r="182" spans="9:20" ht="16.5" thickBot="1" thickTop="1">
      <c r="I182" s="486" t="s">
        <v>38</v>
      </c>
      <c r="J182" s="821"/>
      <c r="K182" s="822"/>
      <c r="L182" s="822"/>
      <c r="M182" s="822"/>
      <c r="N182" s="823"/>
      <c r="O182" s="487"/>
      <c r="P182" s="810" t="s">
        <v>1021</v>
      </c>
      <c r="Q182" s="810"/>
      <c r="R182" s="489" t="s">
        <v>793</v>
      </c>
      <c r="S182" s="811" t="s">
        <v>1027</v>
      </c>
      <c r="T182" s="811"/>
    </row>
    <row r="183" spans="9:20" ht="16.5" thickBot="1" thickTop="1">
      <c r="I183" s="486" t="s">
        <v>39</v>
      </c>
      <c r="J183" s="821"/>
      <c r="K183" s="822"/>
      <c r="L183" s="822"/>
      <c r="M183" s="822"/>
      <c r="N183" s="823"/>
      <c r="O183" s="487"/>
      <c r="P183" s="810" t="s">
        <v>1023</v>
      </c>
      <c r="Q183" s="810"/>
      <c r="R183" s="489" t="s">
        <v>794</v>
      </c>
      <c r="S183" s="809" t="s">
        <v>1039</v>
      </c>
      <c r="T183" s="809"/>
    </row>
    <row r="184" spans="9:20" ht="16.5" thickBot="1" thickTop="1">
      <c r="I184" s="486" t="s">
        <v>40</v>
      </c>
      <c r="J184" s="824"/>
      <c r="K184" s="825"/>
      <c r="L184" s="825"/>
      <c r="M184" s="825"/>
      <c r="N184" s="826"/>
      <c r="O184" s="487"/>
      <c r="P184" s="810" t="s">
        <v>1030</v>
      </c>
      <c r="Q184" s="810"/>
      <c r="R184" s="489" t="s">
        <v>795</v>
      </c>
      <c r="S184" s="812" t="s">
        <v>1029</v>
      </c>
      <c r="T184" s="812"/>
    </row>
    <row r="185" spans="9:20" ht="14.25" customHeight="1" thickBot="1" thickTop="1">
      <c r="I185" s="486" t="s">
        <v>41</v>
      </c>
      <c r="J185" s="827"/>
      <c r="K185" s="828"/>
      <c r="L185" s="828"/>
      <c r="M185" s="828"/>
      <c r="N185" s="829"/>
      <c r="O185" s="487"/>
      <c r="P185" s="810" t="s">
        <v>1031</v>
      </c>
      <c r="Q185" s="810"/>
      <c r="R185" s="490" t="s">
        <v>796</v>
      </c>
      <c r="S185" s="809" t="s">
        <v>1074</v>
      </c>
      <c r="T185" s="809"/>
    </row>
    <row r="186" spans="9:20" ht="14.25" customHeight="1" thickBot="1" thickTop="1">
      <c r="I186" s="486" t="s">
        <v>42</v>
      </c>
      <c r="J186" s="834"/>
      <c r="K186" s="835"/>
      <c r="L186" s="835"/>
      <c r="M186" s="835"/>
      <c r="N186" s="836"/>
      <c r="O186" s="487"/>
      <c r="P186" s="809" t="s">
        <v>1028</v>
      </c>
      <c r="Q186" s="809"/>
      <c r="R186" s="489" t="s">
        <v>797</v>
      </c>
      <c r="S186" s="809" t="s">
        <v>1032</v>
      </c>
      <c r="T186" s="809"/>
    </row>
    <row r="187" spans="9:20" ht="16.5" thickBot="1" thickTop="1">
      <c r="I187" s="486" t="s">
        <v>43</v>
      </c>
      <c r="J187" s="827"/>
      <c r="K187" s="828"/>
      <c r="L187" s="828"/>
      <c r="M187" s="828"/>
      <c r="N187" s="829"/>
      <c r="O187" s="487"/>
      <c r="P187" s="811" t="s">
        <v>784</v>
      </c>
      <c r="Q187" s="811"/>
      <c r="R187" s="491" t="s">
        <v>798</v>
      </c>
      <c r="S187" s="810" t="s">
        <v>865</v>
      </c>
      <c r="T187" s="810"/>
    </row>
    <row r="188" spans="9:20" ht="16.5" thickBot="1" thickTop="1">
      <c r="I188" s="486" t="s">
        <v>44</v>
      </c>
      <c r="J188" s="837"/>
      <c r="K188" s="838"/>
      <c r="L188" s="838"/>
      <c r="M188" s="838"/>
      <c r="N188" s="839"/>
      <c r="O188" s="487"/>
      <c r="P188" s="809" t="s">
        <v>785</v>
      </c>
      <c r="Q188" s="809"/>
      <c r="R188" s="491" t="s">
        <v>799</v>
      </c>
      <c r="S188" s="813" t="s">
        <v>1075</v>
      </c>
      <c r="T188" s="813"/>
    </row>
    <row r="189" spans="9:20" ht="16.5" thickBot="1" thickTop="1">
      <c r="I189" s="486" t="s">
        <v>98</v>
      </c>
      <c r="J189" s="824"/>
      <c r="K189" s="825"/>
      <c r="L189" s="825"/>
      <c r="M189" s="825"/>
      <c r="N189" s="826"/>
      <c r="O189" s="487"/>
      <c r="P189" s="812" t="s">
        <v>357</v>
      </c>
      <c r="Q189" s="812"/>
      <c r="R189" s="491" t="s">
        <v>800</v>
      </c>
      <c r="S189" s="810" t="s">
        <v>789</v>
      </c>
      <c r="T189" s="810"/>
    </row>
    <row r="190" spans="9:20" ht="16.5" thickBot="1" thickTop="1">
      <c r="I190" s="486" t="s">
        <v>99</v>
      </c>
      <c r="J190" s="840"/>
      <c r="K190" s="841"/>
      <c r="L190" s="841"/>
      <c r="M190" s="841"/>
      <c r="N190" s="842"/>
      <c r="O190" s="487"/>
      <c r="P190" s="812" t="s">
        <v>1033</v>
      </c>
      <c r="Q190" s="812"/>
      <c r="R190" s="491" t="s">
        <v>801</v>
      </c>
      <c r="S190" s="811" t="s">
        <v>790</v>
      </c>
      <c r="T190" s="811"/>
    </row>
    <row r="191" spans="9:20" ht="16.5" thickBot="1" thickTop="1">
      <c r="I191" s="486" t="s">
        <v>100</v>
      </c>
      <c r="J191" s="824"/>
      <c r="K191" s="825"/>
      <c r="L191" s="825"/>
      <c r="M191" s="825"/>
      <c r="N191" s="826"/>
      <c r="O191" s="487"/>
      <c r="P191" s="813" t="s">
        <v>1034</v>
      </c>
      <c r="Q191" s="813"/>
      <c r="R191" s="491" t="s">
        <v>802</v>
      </c>
      <c r="S191" s="810" t="s">
        <v>1035</v>
      </c>
      <c r="T191" s="810"/>
    </row>
    <row r="192" spans="9:15" ht="16.5" thickBot="1" thickTop="1">
      <c r="I192" s="486" t="s">
        <v>101</v>
      </c>
      <c r="J192" s="827"/>
      <c r="K192" s="828"/>
      <c r="L192" s="828"/>
      <c r="M192" s="828"/>
      <c r="N192" s="829"/>
      <c r="O192" s="487"/>
    </row>
    <row r="193" spans="9:15" ht="16.5" thickBot="1" thickTop="1">
      <c r="I193" s="486" t="s">
        <v>102</v>
      </c>
      <c r="J193" s="827"/>
      <c r="K193" s="828"/>
      <c r="L193" s="828"/>
      <c r="M193" s="828"/>
      <c r="N193" s="829"/>
      <c r="O193" s="487"/>
    </row>
    <row r="194" spans="9:15" ht="16.5" thickBot="1" thickTop="1">
      <c r="I194" s="486" t="s">
        <v>103</v>
      </c>
      <c r="J194" s="834"/>
      <c r="K194" s="835"/>
      <c r="L194" s="835"/>
      <c r="M194" s="835"/>
      <c r="N194" s="836"/>
      <c r="O194" s="487"/>
    </row>
    <row r="195" spans="9:15" ht="16.5" thickBot="1" thickTop="1">
      <c r="I195" s="486" t="s">
        <v>104</v>
      </c>
      <c r="J195" s="824"/>
      <c r="K195" s="825"/>
      <c r="L195" s="825"/>
      <c r="M195" s="825"/>
      <c r="N195" s="826"/>
      <c r="O195" s="487"/>
    </row>
    <row r="196" spans="9:15" ht="16.5" thickBot="1" thickTop="1">
      <c r="I196" s="486" t="s">
        <v>105</v>
      </c>
      <c r="J196" s="821"/>
      <c r="K196" s="822"/>
      <c r="L196" s="822"/>
      <c r="M196" s="822"/>
      <c r="N196" s="823"/>
      <c r="O196" s="487"/>
    </row>
    <row r="197" spans="9:15" ht="16.5" thickBot="1" thickTop="1">
      <c r="I197" s="486" t="s">
        <v>106</v>
      </c>
      <c r="J197" s="834"/>
      <c r="K197" s="835"/>
      <c r="L197" s="835"/>
      <c r="M197" s="835"/>
      <c r="N197" s="836"/>
      <c r="O197" s="487"/>
    </row>
    <row r="198" spans="9:15" ht="16.5" thickBot="1" thickTop="1">
      <c r="I198" s="486" t="s">
        <v>107</v>
      </c>
      <c r="J198" s="827"/>
      <c r="K198" s="828"/>
      <c r="L198" s="828"/>
      <c r="M198" s="828"/>
      <c r="N198" s="829"/>
      <c r="O198" s="487"/>
    </row>
    <row r="199" spans="9:15" ht="16.5" thickBot="1" thickTop="1">
      <c r="I199" s="486" t="s">
        <v>108</v>
      </c>
      <c r="J199" s="821"/>
      <c r="K199" s="822"/>
      <c r="L199" s="822"/>
      <c r="M199" s="822"/>
      <c r="N199" s="823"/>
      <c r="O199" s="487"/>
    </row>
    <row r="200" spans="9:15" ht="16.5" thickBot="1" thickTop="1">
      <c r="I200" s="486" t="s">
        <v>786</v>
      </c>
      <c r="J200" s="824"/>
      <c r="K200" s="825"/>
      <c r="L200" s="825"/>
      <c r="M200" s="825"/>
      <c r="N200" s="826"/>
      <c r="O200" s="487"/>
    </row>
    <row r="201" spans="9:15" ht="16.5" thickBot="1" thickTop="1">
      <c r="I201" s="486" t="s">
        <v>787</v>
      </c>
      <c r="J201" s="827"/>
      <c r="K201" s="828"/>
      <c r="L201" s="828"/>
      <c r="M201" s="828"/>
      <c r="N201" s="829"/>
      <c r="O201" s="487"/>
    </row>
    <row r="202" ht="13.5" thickTop="1"/>
    <row r="203" spans="16:28" ht="12.75">
      <c r="P203" s="320">
        <v>42411</v>
      </c>
      <c r="Q203" s="470" t="s">
        <v>558</v>
      </c>
      <c r="R203" s="471" t="s">
        <v>559</v>
      </c>
      <c r="S203" s="471" t="s">
        <v>560</v>
      </c>
      <c r="T203" s="471" t="s">
        <v>561</v>
      </c>
      <c r="U203" s="470" t="s">
        <v>562</v>
      </c>
      <c r="V203" s="471" t="s">
        <v>563</v>
      </c>
      <c r="W203" s="471" t="s">
        <v>564</v>
      </c>
      <c r="X203" s="471" t="s">
        <v>565</v>
      </c>
      <c r="Y203" s="471" t="s">
        <v>566</v>
      </c>
      <c r="Z203" s="471" t="s">
        <v>567</v>
      </c>
      <c r="AA203" s="471" t="s">
        <v>568</v>
      </c>
      <c r="AB203" s="471" t="s">
        <v>569</v>
      </c>
    </row>
    <row r="204" ht="13.5" thickBot="1"/>
    <row r="205" spans="9:20" ht="17.25" thickBot="1" thickTop="1">
      <c r="I205" s="484"/>
      <c r="J205" s="819" t="s">
        <v>110</v>
      </c>
      <c r="K205" s="819"/>
      <c r="L205" s="819"/>
      <c r="M205" s="819"/>
      <c r="N205" s="819"/>
      <c r="O205" s="485"/>
      <c r="P205" s="792" t="s">
        <v>875</v>
      </c>
      <c r="Q205" s="792"/>
      <c r="R205" s="806" t="s">
        <v>791</v>
      </c>
      <c r="S205" s="863">
        <v>42404</v>
      </c>
      <c r="T205" s="863"/>
    </row>
    <row r="206" spans="9:20" ht="16.5" thickBot="1" thickTop="1">
      <c r="I206" s="486" t="s">
        <v>20</v>
      </c>
      <c r="J206" s="821"/>
      <c r="K206" s="822"/>
      <c r="L206" s="822"/>
      <c r="M206" s="822"/>
      <c r="N206" s="823"/>
      <c r="O206" s="487"/>
      <c r="P206" s="792"/>
      <c r="Q206" s="792"/>
      <c r="R206" s="806"/>
      <c r="S206" s="863"/>
      <c r="T206" s="863"/>
    </row>
    <row r="207" spans="9:20" ht="16.5" thickBot="1" thickTop="1">
      <c r="I207" s="486" t="s">
        <v>21</v>
      </c>
      <c r="J207" s="862"/>
      <c r="K207" s="862"/>
      <c r="L207" s="862"/>
      <c r="M207" s="862"/>
      <c r="N207" s="862"/>
      <c r="O207" s="487"/>
      <c r="P207" s="808"/>
      <c r="Q207" s="808"/>
      <c r="R207" s="492" t="s">
        <v>3</v>
      </c>
      <c r="S207" s="808"/>
      <c r="T207" s="808"/>
    </row>
    <row r="208" spans="9:20" ht="16.5" thickBot="1" thickTop="1">
      <c r="I208" s="486" t="s">
        <v>22</v>
      </c>
      <c r="J208" s="824"/>
      <c r="K208" s="825"/>
      <c r="L208" s="825"/>
      <c r="M208" s="825"/>
      <c r="N208" s="826"/>
      <c r="O208" s="487"/>
      <c r="P208" s="809" t="s">
        <v>1029</v>
      </c>
      <c r="Q208" s="809"/>
      <c r="R208" s="489" t="s">
        <v>803</v>
      </c>
      <c r="S208" s="810" t="s">
        <v>790</v>
      </c>
      <c r="T208" s="810"/>
    </row>
    <row r="209" spans="9:20" ht="16.5" thickBot="1" thickTop="1">
      <c r="I209" s="486" t="s">
        <v>37</v>
      </c>
      <c r="J209" s="843"/>
      <c r="K209" s="844"/>
      <c r="L209" s="844"/>
      <c r="M209" s="844"/>
      <c r="N209" s="845"/>
      <c r="O209" s="487"/>
      <c r="P209" s="810" t="s">
        <v>789</v>
      </c>
      <c r="Q209" s="810"/>
      <c r="R209" s="489" t="s">
        <v>792</v>
      </c>
      <c r="S209" s="811" t="s">
        <v>865</v>
      </c>
      <c r="T209" s="811"/>
    </row>
    <row r="210" spans="9:20" ht="16.5" thickBot="1" thickTop="1">
      <c r="I210" s="486" t="s">
        <v>38</v>
      </c>
      <c r="J210" s="821"/>
      <c r="K210" s="822"/>
      <c r="L210" s="822"/>
      <c r="M210" s="822"/>
      <c r="N210" s="823"/>
      <c r="O210" s="487"/>
      <c r="P210" s="810" t="s">
        <v>1075</v>
      </c>
      <c r="Q210" s="810"/>
      <c r="R210" s="489" t="s">
        <v>793</v>
      </c>
      <c r="S210" s="811" t="s">
        <v>1032</v>
      </c>
      <c r="T210" s="811"/>
    </row>
    <row r="211" spans="9:20" ht="16.5" thickBot="1" thickTop="1">
      <c r="I211" s="486" t="s">
        <v>39</v>
      </c>
      <c r="J211" s="821"/>
      <c r="K211" s="822"/>
      <c r="L211" s="822"/>
      <c r="M211" s="822"/>
      <c r="N211" s="823"/>
      <c r="O211" s="487"/>
      <c r="P211" s="810" t="s">
        <v>1074</v>
      </c>
      <c r="Q211" s="810"/>
      <c r="R211" s="489" t="s">
        <v>794</v>
      </c>
      <c r="S211" s="809" t="s">
        <v>1035</v>
      </c>
      <c r="T211" s="809"/>
    </row>
    <row r="212" spans="9:20" ht="14.25" customHeight="1" thickBot="1" thickTop="1">
      <c r="I212" s="486" t="s">
        <v>40</v>
      </c>
      <c r="J212" s="824"/>
      <c r="K212" s="825"/>
      <c r="L212" s="825"/>
      <c r="M212" s="825"/>
      <c r="N212" s="826"/>
      <c r="O212" s="487"/>
      <c r="P212" s="810" t="s">
        <v>357</v>
      </c>
      <c r="Q212" s="810"/>
      <c r="R212" s="489" t="s">
        <v>795</v>
      </c>
      <c r="S212" s="812" t="s">
        <v>1023</v>
      </c>
      <c r="T212" s="812"/>
    </row>
    <row r="213" spans="9:20" ht="14.25" customHeight="1" thickBot="1" thickTop="1">
      <c r="I213" s="486" t="s">
        <v>41</v>
      </c>
      <c r="J213" s="827"/>
      <c r="K213" s="828"/>
      <c r="L213" s="828"/>
      <c r="M213" s="828"/>
      <c r="N213" s="829"/>
      <c r="O213" s="487"/>
      <c r="P213" s="810" t="s">
        <v>1033</v>
      </c>
      <c r="Q213" s="810"/>
      <c r="R213" s="490" t="s">
        <v>796</v>
      </c>
      <c r="S213" s="809" t="s">
        <v>1077</v>
      </c>
      <c r="T213" s="809"/>
    </row>
    <row r="214" spans="9:20" ht="16.5" thickBot="1" thickTop="1">
      <c r="I214" s="486" t="s">
        <v>42</v>
      </c>
      <c r="J214" s="834"/>
      <c r="K214" s="835"/>
      <c r="L214" s="835"/>
      <c r="M214" s="835"/>
      <c r="N214" s="836"/>
      <c r="O214" s="487"/>
      <c r="P214" s="809" t="s">
        <v>1026</v>
      </c>
      <c r="Q214" s="809"/>
      <c r="R214" s="489" t="s">
        <v>797</v>
      </c>
      <c r="S214" s="809" t="s">
        <v>1034</v>
      </c>
      <c r="T214" s="809"/>
    </row>
    <row r="215" spans="9:20" ht="16.5" thickBot="1" thickTop="1">
      <c r="I215" s="486" t="s">
        <v>43</v>
      </c>
      <c r="J215" s="827"/>
      <c r="K215" s="828"/>
      <c r="L215" s="828"/>
      <c r="M215" s="828"/>
      <c r="N215" s="829"/>
      <c r="O215" s="487"/>
      <c r="P215" s="811" t="s">
        <v>785</v>
      </c>
      <c r="Q215" s="811"/>
      <c r="R215" s="491" t="s">
        <v>798</v>
      </c>
      <c r="S215" s="810" t="s">
        <v>1021</v>
      </c>
      <c r="T215" s="810"/>
    </row>
    <row r="216" spans="9:20" ht="16.5" thickBot="1" thickTop="1">
      <c r="I216" s="486" t="s">
        <v>44</v>
      </c>
      <c r="J216" s="837"/>
      <c r="K216" s="838"/>
      <c r="L216" s="838"/>
      <c r="M216" s="838"/>
      <c r="N216" s="839"/>
      <c r="O216" s="487"/>
      <c r="P216" s="809" t="s">
        <v>1027</v>
      </c>
      <c r="Q216" s="809"/>
      <c r="R216" s="491" t="s">
        <v>799</v>
      </c>
      <c r="S216" s="813" t="s">
        <v>784</v>
      </c>
      <c r="T216" s="813"/>
    </row>
    <row r="217" spans="9:20" ht="16.5" thickBot="1" thickTop="1">
      <c r="I217" s="486" t="s">
        <v>98</v>
      </c>
      <c r="J217" s="824"/>
      <c r="K217" s="825"/>
      <c r="L217" s="825"/>
      <c r="M217" s="825"/>
      <c r="N217" s="826"/>
      <c r="O217" s="487"/>
      <c r="P217" s="812" t="s">
        <v>1022</v>
      </c>
      <c r="Q217" s="812"/>
      <c r="R217" s="491" t="s">
        <v>800</v>
      </c>
      <c r="S217" s="810" t="s">
        <v>1030</v>
      </c>
      <c r="T217" s="810"/>
    </row>
    <row r="218" spans="9:20" ht="16.5" thickBot="1" thickTop="1">
      <c r="I218" s="486" t="s">
        <v>99</v>
      </c>
      <c r="J218" s="840"/>
      <c r="K218" s="841"/>
      <c r="L218" s="841"/>
      <c r="M218" s="841"/>
      <c r="N218" s="842"/>
      <c r="O218" s="487"/>
      <c r="P218" s="812" t="s">
        <v>507</v>
      </c>
      <c r="Q218" s="812"/>
      <c r="R218" s="491" t="s">
        <v>801</v>
      </c>
      <c r="S218" s="811" t="s">
        <v>1031</v>
      </c>
      <c r="T218" s="811"/>
    </row>
    <row r="219" spans="9:20" ht="16.5" thickBot="1" thickTop="1">
      <c r="I219" s="486" t="s">
        <v>100</v>
      </c>
      <c r="J219" s="824"/>
      <c r="K219" s="825"/>
      <c r="L219" s="825"/>
      <c r="M219" s="825"/>
      <c r="N219" s="826"/>
      <c r="O219" s="487"/>
      <c r="P219" s="813" t="s">
        <v>1039</v>
      </c>
      <c r="Q219" s="813"/>
      <c r="R219" s="491" t="s">
        <v>802</v>
      </c>
      <c r="S219" s="810" t="s">
        <v>1028</v>
      </c>
      <c r="T219" s="810"/>
    </row>
    <row r="220" spans="9:15" ht="16.5" thickBot="1" thickTop="1">
      <c r="I220" s="486" t="s">
        <v>101</v>
      </c>
      <c r="J220" s="827"/>
      <c r="K220" s="828"/>
      <c r="L220" s="828"/>
      <c r="M220" s="828"/>
      <c r="N220" s="829"/>
      <c r="O220" s="487"/>
    </row>
    <row r="221" spans="9:15" ht="16.5" thickBot="1" thickTop="1">
      <c r="I221" s="486" t="s">
        <v>102</v>
      </c>
      <c r="J221" s="827"/>
      <c r="K221" s="828"/>
      <c r="L221" s="828"/>
      <c r="M221" s="828"/>
      <c r="N221" s="829"/>
      <c r="O221" s="487"/>
    </row>
    <row r="222" spans="9:15" ht="16.5" thickBot="1" thickTop="1">
      <c r="I222" s="486" t="s">
        <v>103</v>
      </c>
      <c r="J222" s="834"/>
      <c r="K222" s="835"/>
      <c r="L222" s="835"/>
      <c r="M222" s="835"/>
      <c r="N222" s="836"/>
      <c r="O222" s="487"/>
    </row>
    <row r="223" spans="9:15" ht="16.5" thickBot="1" thickTop="1">
      <c r="I223" s="486" t="s">
        <v>104</v>
      </c>
      <c r="J223" s="824"/>
      <c r="K223" s="825"/>
      <c r="L223" s="825"/>
      <c r="M223" s="825"/>
      <c r="N223" s="826"/>
      <c r="O223" s="487"/>
    </row>
    <row r="224" spans="9:15" ht="16.5" thickBot="1" thickTop="1">
      <c r="I224" s="486" t="s">
        <v>105</v>
      </c>
      <c r="J224" s="821"/>
      <c r="K224" s="822"/>
      <c r="L224" s="822"/>
      <c r="M224" s="822"/>
      <c r="N224" s="823"/>
      <c r="O224" s="487"/>
    </row>
    <row r="225" spans="9:15" ht="16.5" thickBot="1" thickTop="1">
      <c r="I225" s="486" t="s">
        <v>106</v>
      </c>
      <c r="J225" s="834"/>
      <c r="K225" s="835"/>
      <c r="L225" s="835"/>
      <c r="M225" s="835"/>
      <c r="N225" s="836"/>
      <c r="O225" s="487"/>
    </row>
    <row r="226" spans="9:15" ht="16.5" thickBot="1" thickTop="1">
      <c r="I226" s="486" t="s">
        <v>107</v>
      </c>
      <c r="J226" s="827"/>
      <c r="K226" s="828"/>
      <c r="L226" s="828"/>
      <c r="M226" s="828"/>
      <c r="N226" s="829"/>
      <c r="O226" s="487"/>
    </row>
    <row r="227" spans="9:15" ht="16.5" thickBot="1" thickTop="1">
      <c r="I227" s="486" t="s">
        <v>108</v>
      </c>
      <c r="J227" s="821"/>
      <c r="K227" s="822"/>
      <c r="L227" s="822"/>
      <c r="M227" s="822"/>
      <c r="N227" s="823"/>
      <c r="O227" s="487"/>
    </row>
    <row r="228" spans="9:15" ht="16.5" thickBot="1" thickTop="1">
      <c r="I228" s="486" t="s">
        <v>786</v>
      </c>
      <c r="J228" s="824"/>
      <c r="K228" s="825"/>
      <c r="L228" s="825"/>
      <c r="M228" s="825"/>
      <c r="N228" s="826"/>
      <c r="O228" s="487"/>
    </row>
    <row r="229" spans="9:15" ht="16.5" thickBot="1" thickTop="1">
      <c r="I229" s="486" t="s">
        <v>787</v>
      </c>
      <c r="J229" s="827"/>
      <c r="K229" s="828"/>
      <c r="L229" s="828"/>
      <c r="M229" s="828"/>
      <c r="N229" s="829"/>
      <c r="O229" s="487"/>
    </row>
    <row r="230" ht="13.5" thickTop="1"/>
    <row r="231" spans="16:28" ht="12.75">
      <c r="P231" s="320">
        <v>42418</v>
      </c>
      <c r="Q231" s="470" t="s">
        <v>570</v>
      </c>
      <c r="R231" s="470" t="s">
        <v>490</v>
      </c>
      <c r="S231" s="471" t="s">
        <v>486</v>
      </c>
      <c r="T231" s="471" t="s">
        <v>571</v>
      </c>
      <c r="U231" s="471" t="s">
        <v>572</v>
      </c>
      <c r="V231" s="471" t="s">
        <v>573</v>
      </c>
      <c r="W231" s="471" t="s">
        <v>574</v>
      </c>
      <c r="X231" s="471" t="s">
        <v>575</v>
      </c>
      <c r="Y231" s="471" t="s">
        <v>576</v>
      </c>
      <c r="Z231" s="471" t="s">
        <v>577</v>
      </c>
      <c r="AA231" s="471" t="s">
        <v>578</v>
      </c>
      <c r="AB231" s="471" t="s">
        <v>579</v>
      </c>
    </row>
    <row r="232" ht="13.5" thickBot="1"/>
    <row r="233" spans="9:28" ht="17.25" thickBot="1" thickTop="1">
      <c r="I233" s="484"/>
      <c r="J233" s="819" t="s">
        <v>110</v>
      </c>
      <c r="K233" s="819"/>
      <c r="L233" s="819"/>
      <c r="M233" s="819"/>
      <c r="N233" s="819"/>
      <c r="O233" s="485"/>
      <c r="P233" s="792" t="s">
        <v>883</v>
      </c>
      <c r="Q233" s="792"/>
      <c r="R233" s="806" t="s">
        <v>791</v>
      </c>
      <c r="S233" s="820">
        <v>42418</v>
      </c>
      <c r="T233" s="820"/>
      <c r="AA233" s="84">
        <v>1</v>
      </c>
      <c r="AB233" s="194">
        <v>42376</v>
      </c>
    </row>
    <row r="234" spans="9:28" ht="16.5" thickBot="1" thickTop="1">
      <c r="I234" s="486" t="s">
        <v>20</v>
      </c>
      <c r="J234" s="821"/>
      <c r="K234" s="822"/>
      <c r="L234" s="822"/>
      <c r="M234" s="822"/>
      <c r="N234" s="823"/>
      <c r="O234" s="487"/>
      <c r="P234" s="792"/>
      <c r="Q234" s="792"/>
      <c r="R234" s="806"/>
      <c r="S234" s="820"/>
      <c r="T234" s="820"/>
      <c r="AA234" s="84">
        <v>2</v>
      </c>
      <c r="AB234" s="194">
        <f>AB233+7</f>
        <v>42383</v>
      </c>
    </row>
    <row r="235" spans="9:28" ht="16.5" thickBot="1" thickTop="1">
      <c r="I235" s="486" t="s">
        <v>21</v>
      </c>
      <c r="J235" s="862"/>
      <c r="K235" s="862"/>
      <c r="L235" s="862"/>
      <c r="M235" s="862"/>
      <c r="N235" s="862"/>
      <c r="O235" s="487"/>
      <c r="P235" s="808"/>
      <c r="Q235" s="808"/>
      <c r="R235" s="492" t="s">
        <v>3</v>
      </c>
      <c r="S235" s="808"/>
      <c r="T235" s="808"/>
      <c r="AA235" s="84">
        <v>3</v>
      </c>
      <c r="AB235" s="497">
        <f aca="true" t="shared" si="2" ref="AB235:AB259">AB234+7</f>
        <v>42390</v>
      </c>
    </row>
    <row r="236" spans="9:28" ht="16.5" thickBot="1" thickTop="1">
      <c r="I236" s="486" t="s">
        <v>22</v>
      </c>
      <c r="J236" s="824"/>
      <c r="K236" s="825"/>
      <c r="L236" s="825"/>
      <c r="M236" s="825"/>
      <c r="N236" s="826"/>
      <c r="O236" s="487"/>
      <c r="P236" s="809" t="s">
        <v>1074</v>
      </c>
      <c r="Q236" s="809"/>
      <c r="R236" s="489" t="s">
        <v>803</v>
      </c>
      <c r="S236" s="810" t="s">
        <v>789</v>
      </c>
      <c r="T236" s="810"/>
      <c r="AA236" s="84">
        <v>4</v>
      </c>
      <c r="AB236" s="497">
        <f t="shared" si="2"/>
        <v>42397</v>
      </c>
    </row>
    <row r="237" spans="9:28" ht="16.5" thickBot="1" thickTop="1">
      <c r="I237" s="486" t="s">
        <v>37</v>
      </c>
      <c r="J237" s="843"/>
      <c r="K237" s="844"/>
      <c r="L237" s="844"/>
      <c r="M237" s="844"/>
      <c r="N237" s="845"/>
      <c r="O237" s="487"/>
      <c r="P237" s="810" t="s">
        <v>1075</v>
      </c>
      <c r="Q237" s="810"/>
      <c r="R237" s="489" t="s">
        <v>792</v>
      </c>
      <c r="S237" s="811" t="s">
        <v>1029</v>
      </c>
      <c r="T237" s="811"/>
      <c r="AA237" s="84"/>
      <c r="AB237" s="194">
        <f t="shared" si="2"/>
        <v>42404</v>
      </c>
    </row>
    <row r="238" spans="9:28" ht="16.5" thickBot="1" thickTop="1">
      <c r="I238" s="486" t="s">
        <v>38</v>
      </c>
      <c r="J238" s="821"/>
      <c r="K238" s="822"/>
      <c r="L238" s="822"/>
      <c r="M238" s="822"/>
      <c r="N238" s="823"/>
      <c r="O238" s="487"/>
      <c r="P238" s="810" t="s">
        <v>1035</v>
      </c>
      <c r="Q238" s="810"/>
      <c r="R238" s="489" t="s">
        <v>793</v>
      </c>
      <c r="S238" s="811" t="s">
        <v>865</v>
      </c>
      <c r="T238" s="811"/>
      <c r="AA238" s="84">
        <v>5</v>
      </c>
      <c r="AB238" s="194">
        <f t="shared" si="2"/>
        <v>42411</v>
      </c>
    </row>
    <row r="239" spans="9:28" ht="14.25" customHeight="1" thickBot="1" thickTop="1">
      <c r="I239" s="486" t="s">
        <v>39</v>
      </c>
      <c r="J239" s="821"/>
      <c r="K239" s="822"/>
      <c r="L239" s="822"/>
      <c r="M239" s="822"/>
      <c r="N239" s="823"/>
      <c r="O239" s="487"/>
      <c r="P239" s="810" t="s">
        <v>1032</v>
      </c>
      <c r="Q239" s="810"/>
      <c r="R239" s="489" t="s">
        <v>794</v>
      </c>
      <c r="S239" s="809" t="s">
        <v>790</v>
      </c>
      <c r="T239" s="809"/>
      <c r="AA239" s="84">
        <v>6</v>
      </c>
      <c r="AB239" s="194">
        <f t="shared" si="2"/>
        <v>42418</v>
      </c>
    </row>
    <row r="240" spans="9:28" ht="14.25" customHeight="1" thickBot="1" thickTop="1">
      <c r="I240" s="486" t="s">
        <v>40</v>
      </c>
      <c r="J240" s="824"/>
      <c r="K240" s="825"/>
      <c r="L240" s="825"/>
      <c r="M240" s="825"/>
      <c r="N240" s="826"/>
      <c r="O240" s="487"/>
      <c r="P240" s="810" t="s">
        <v>1033</v>
      </c>
      <c r="Q240" s="810"/>
      <c r="R240" s="489" t="s">
        <v>795</v>
      </c>
      <c r="S240" s="812" t="s">
        <v>1021</v>
      </c>
      <c r="T240" s="812"/>
      <c r="AA240" s="84">
        <v>7</v>
      </c>
      <c r="AB240" s="194">
        <f t="shared" si="2"/>
        <v>42425</v>
      </c>
    </row>
    <row r="241" spans="9:28" ht="16.5" thickBot="1" thickTop="1">
      <c r="I241" s="486" t="s">
        <v>41</v>
      </c>
      <c r="J241" s="827"/>
      <c r="K241" s="828"/>
      <c r="L241" s="828"/>
      <c r="M241" s="828"/>
      <c r="N241" s="829"/>
      <c r="O241" s="487"/>
      <c r="P241" s="810" t="s">
        <v>1171</v>
      </c>
      <c r="Q241" s="810"/>
      <c r="R241" s="490" t="s">
        <v>796</v>
      </c>
      <c r="S241" s="809" t="s">
        <v>1023</v>
      </c>
      <c r="T241" s="809"/>
      <c r="AA241" s="84">
        <v>8</v>
      </c>
      <c r="AB241" s="497">
        <f t="shared" si="2"/>
        <v>42432</v>
      </c>
    </row>
    <row r="242" spans="9:28" ht="16.5" thickBot="1" thickTop="1">
      <c r="I242" s="486" t="s">
        <v>42</v>
      </c>
      <c r="J242" s="834"/>
      <c r="K242" s="835"/>
      <c r="L242" s="835"/>
      <c r="M242" s="835"/>
      <c r="N242" s="836"/>
      <c r="O242" s="487"/>
      <c r="P242" s="809" t="s">
        <v>1077</v>
      </c>
      <c r="Q242" s="809"/>
      <c r="R242" s="489" t="s">
        <v>797</v>
      </c>
      <c r="S242" s="809" t="s">
        <v>785</v>
      </c>
      <c r="T242" s="809"/>
      <c r="AA242" s="84">
        <v>9</v>
      </c>
      <c r="AB242" s="194">
        <f t="shared" si="2"/>
        <v>42439</v>
      </c>
    </row>
    <row r="243" spans="9:28" ht="16.5" thickBot="1" thickTop="1">
      <c r="I243" s="486" t="s">
        <v>43</v>
      </c>
      <c r="J243" s="827"/>
      <c r="K243" s="828"/>
      <c r="L243" s="828"/>
      <c r="M243" s="828"/>
      <c r="N243" s="829"/>
      <c r="O243" s="487"/>
      <c r="P243" s="811" t="s">
        <v>357</v>
      </c>
      <c r="Q243" s="811"/>
      <c r="R243" s="491" t="s">
        <v>798</v>
      </c>
      <c r="S243" s="810" t="s">
        <v>1026</v>
      </c>
      <c r="T243" s="810"/>
      <c r="AA243" s="84">
        <v>10</v>
      </c>
      <c r="AB243" s="194">
        <f t="shared" si="2"/>
        <v>42446</v>
      </c>
    </row>
    <row r="244" spans="9:28" ht="16.5" thickBot="1" thickTop="1">
      <c r="I244" s="486" t="s">
        <v>44</v>
      </c>
      <c r="J244" s="837"/>
      <c r="K244" s="838"/>
      <c r="L244" s="838"/>
      <c r="M244" s="838"/>
      <c r="N244" s="839"/>
      <c r="O244" s="487"/>
      <c r="P244" s="809" t="s">
        <v>1022</v>
      </c>
      <c r="Q244" s="809"/>
      <c r="R244" s="491" t="s">
        <v>799</v>
      </c>
      <c r="S244" s="813" t="s">
        <v>1028</v>
      </c>
      <c r="T244" s="813"/>
      <c r="AA244" s="84">
        <v>11</v>
      </c>
      <c r="AB244" s="194">
        <f t="shared" si="2"/>
        <v>42453</v>
      </c>
    </row>
    <row r="245" spans="9:28" ht="16.5" thickBot="1" thickTop="1">
      <c r="I245" s="486" t="s">
        <v>98</v>
      </c>
      <c r="J245" s="824"/>
      <c r="K245" s="825"/>
      <c r="L245" s="825"/>
      <c r="M245" s="825"/>
      <c r="N245" s="826"/>
      <c r="O245" s="487"/>
      <c r="P245" s="812" t="s">
        <v>507</v>
      </c>
      <c r="Q245" s="812"/>
      <c r="R245" s="491" t="s">
        <v>800</v>
      </c>
      <c r="S245" s="810" t="s">
        <v>784</v>
      </c>
      <c r="T245" s="810"/>
      <c r="AA245" s="84">
        <v>12</v>
      </c>
      <c r="AB245" s="194">
        <f t="shared" si="2"/>
        <v>42460</v>
      </c>
    </row>
    <row r="246" spans="9:28" ht="16.5" thickBot="1" thickTop="1">
      <c r="I246" s="486" t="s">
        <v>99</v>
      </c>
      <c r="J246" s="840"/>
      <c r="K246" s="841"/>
      <c r="L246" s="841"/>
      <c r="M246" s="841"/>
      <c r="N246" s="842"/>
      <c r="O246" s="487"/>
      <c r="P246" s="812" t="s">
        <v>1039</v>
      </c>
      <c r="Q246" s="812"/>
      <c r="R246" s="491" t="s">
        <v>801</v>
      </c>
      <c r="S246" s="811" t="s">
        <v>1030</v>
      </c>
      <c r="T246" s="811"/>
      <c r="AA246" s="84">
        <v>13</v>
      </c>
      <c r="AB246" s="194">
        <f t="shared" si="2"/>
        <v>42467</v>
      </c>
    </row>
    <row r="247" spans="9:28" ht="16.5" thickBot="1" thickTop="1">
      <c r="I247" s="486" t="s">
        <v>100</v>
      </c>
      <c r="J247" s="824"/>
      <c r="K247" s="825"/>
      <c r="L247" s="825"/>
      <c r="M247" s="825"/>
      <c r="N247" s="826"/>
      <c r="O247" s="487"/>
      <c r="P247" s="813" t="s">
        <v>1027</v>
      </c>
      <c r="Q247" s="813"/>
      <c r="R247" s="491" t="s">
        <v>802</v>
      </c>
      <c r="S247" s="810" t="s">
        <v>1031</v>
      </c>
      <c r="T247" s="810"/>
      <c r="AA247" s="84">
        <v>14</v>
      </c>
      <c r="AB247" s="194">
        <f t="shared" si="2"/>
        <v>42474</v>
      </c>
    </row>
    <row r="248" spans="9:28" ht="16.5" thickBot="1" thickTop="1">
      <c r="I248" s="486" t="s">
        <v>101</v>
      </c>
      <c r="J248" s="827"/>
      <c r="K248" s="828"/>
      <c r="L248" s="828"/>
      <c r="M248" s="828"/>
      <c r="N248" s="829"/>
      <c r="O248" s="487"/>
      <c r="AA248" s="84">
        <v>15</v>
      </c>
      <c r="AB248" s="194">
        <f t="shared" si="2"/>
        <v>42481</v>
      </c>
    </row>
    <row r="249" spans="9:28" ht="16.5" thickBot="1" thickTop="1">
      <c r="I249" s="486" t="s">
        <v>102</v>
      </c>
      <c r="J249" s="827"/>
      <c r="K249" s="828"/>
      <c r="L249" s="828"/>
      <c r="M249" s="828"/>
      <c r="N249" s="829"/>
      <c r="O249" s="487"/>
      <c r="AA249" s="84">
        <v>16</v>
      </c>
      <c r="AB249" s="194">
        <f t="shared" si="2"/>
        <v>42488</v>
      </c>
    </row>
    <row r="250" spans="9:28" ht="16.5" thickBot="1" thickTop="1">
      <c r="I250" s="486" t="s">
        <v>103</v>
      </c>
      <c r="J250" s="834"/>
      <c r="K250" s="835"/>
      <c r="L250" s="835"/>
      <c r="M250" s="835"/>
      <c r="N250" s="836"/>
      <c r="O250" s="487"/>
      <c r="AA250" s="84">
        <v>17</v>
      </c>
      <c r="AB250" s="194">
        <f t="shared" si="2"/>
        <v>42495</v>
      </c>
    </row>
    <row r="251" spans="9:28" ht="16.5" thickBot="1" thickTop="1">
      <c r="I251" s="486" t="s">
        <v>104</v>
      </c>
      <c r="J251" s="824"/>
      <c r="K251" s="825"/>
      <c r="L251" s="825"/>
      <c r="M251" s="825"/>
      <c r="N251" s="826"/>
      <c r="O251" s="487"/>
      <c r="AA251" s="84">
        <v>18</v>
      </c>
      <c r="AB251" s="194">
        <f t="shared" si="2"/>
        <v>42502</v>
      </c>
    </row>
    <row r="252" spans="9:28" ht="16.5" thickBot="1" thickTop="1">
      <c r="I252" s="486" t="s">
        <v>105</v>
      </c>
      <c r="J252" s="821"/>
      <c r="K252" s="822"/>
      <c r="L252" s="822"/>
      <c r="M252" s="822"/>
      <c r="N252" s="823"/>
      <c r="O252" s="487"/>
      <c r="AA252" s="84">
        <v>19</v>
      </c>
      <c r="AB252" s="194">
        <f t="shared" si="2"/>
        <v>42509</v>
      </c>
    </row>
    <row r="253" spans="9:28" ht="16.5" thickBot="1" thickTop="1">
      <c r="I253" s="486" t="s">
        <v>106</v>
      </c>
      <c r="J253" s="834"/>
      <c r="K253" s="835"/>
      <c r="L253" s="835"/>
      <c r="M253" s="835"/>
      <c r="N253" s="836"/>
      <c r="O253" s="487"/>
      <c r="AA253" s="84">
        <v>20</v>
      </c>
      <c r="AB253" s="194">
        <f t="shared" si="2"/>
        <v>42516</v>
      </c>
    </row>
    <row r="254" spans="9:28" ht="16.5" thickBot="1" thickTop="1">
      <c r="I254" s="486" t="s">
        <v>107</v>
      </c>
      <c r="J254" s="827"/>
      <c r="K254" s="828"/>
      <c r="L254" s="828"/>
      <c r="M254" s="828"/>
      <c r="N254" s="829"/>
      <c r="O254" s="487"/>
      <c r="AB254" s="194">
        <f t="shared" si="2"/>
        <v>42523</v>
      </c>
    </row>
    <row r="255" spans="9:28" ht="16.5" thickBot="1" thickTop="1">
      <c r="I255" s="486" t="s">
        <v>108</v>
      </c>
      <c r="J255" s="821"/>
      <c r="K255" s="822"/>
      <c r="L255" s="822"/>
      <c r="M255" s="822"/>
      <c r="N255" s="823"/>
      <c r="O255" s="487"/>
      <c r="AA255" s="84">
        <v>21</v>
      </c>
      <c r="AB255" s="194">
        <f t="shared" si="2"/>
        <v>42530</v>
      </c>
    </row>
    <row r="256" spans="9:28" ht="16.5" thickBot="1" thickTop="1">
      <c r="I256" s="486" t="s">
        <v>786</v>
      </c>
      <c r="J256" s="824"/>
      <c r="K256" s="825"/>
      <c r="L256" s="825"/>
      <c r="M256" s="825"/>
      <c r="N256" s="826"/>
      <c r="O256" s="487"/>
      <c r="AA256" s="84">
        <v>22</v>
      </c>
      <c r="AB256" s="194">
        <f t="shared" si="2"/>
        <v>42537</v>
      </c>
    </row>
    <row r="257" spans="9:28" ht="16.5" thickBot="1" thickTop="1">
      <c r="I257" s="486" t="s">
        <v>787</v>
      </c>
      <c r="J257" s="827"/>
      <c r="K257" s="828"/>
      <c r="L257" s="828"/>
      <c r="M257" s="828"/>
      <c r="N257" s="829"/>
      <c r="O257" s="487"/>
      <c r="AA257" s="84">
        <v>23</v>
      </c>
      <c r="AB257" s="194">
        <f t="shared" si="2"/>
        <v>42544</v>
      </c>
    </row>
    <row r="258" spans="27:28" ht="13.5" thickTop="1">
      <c r="AA258" s="476"/>
      <c r="AB258" s="497">
        <f t="shared" si="2"/>
        <v>42551</v>
      </c>
    </row>
    <row r="259" spans="27:28" ht="12.75">
      <c r="AA259" s="478"/>
      <c r="AB259" s="194">
        <f t="shared" si="2"/>
        <v>42558</v>
      </c>
    </row>
    <row r="261" spans="9:28" ht="12.75">
      <c r="I261" s="107"/>
      <c r="M261" s="817">
        <v>42425</v>
      </c>
      <c r="N261" s="817"/>
      <c r="O261" s="817"/>
      <c r="P261" s="818"/>
      <c r="Q261" s="473" t="s">
        <v>503</v>
      </c>
      <c r="R261" s="474" t="s">
        <v>580</v>
      </c>
      <c r="S261" s="474" t="s">
        <v>498</v>
      </c>
      <c r="T261" s="474" t="s">
        <v>581</v>
      </c>
      <c r="U261" s="474" t="s">
        <v>582</v>
      </c>
      <c r="V261" s="474" t="s">
        <v>583</v>
      </c>
      <c r="W261" s="474" t="s">
        <v>584</v>
      </c>
      <c r="X261" s="474" t="s">
        <v>585</v>
      </c>
      <c r="Y261" s="474" t="s">
        <v>586</v>
      </c>
      <c r="Z261" s="474" t="s">
        <v>587</v>
      </c>
      <c r="AA261" s="474" t="s">
        <v>588</v>
      </c>
      <c r="AB261" s="474" t="s">
        <v>589</v>
      </c>
    </row>
    <row r="262" ht="13.5" thickBot="1"/>
    <row r="263" spans="9:20" ht="17.25" thickBot="1" thickTop="1">
      <c r="I263" s="484"/>
      <c r="J263" s="819" t="s">
        <v>110</v>
      </c>
      <c r="K263" s="819"/>
      <c r="L263" s="819"/>
      <c r="M263" s="819"/>
      <c r="N263" s="819"/>
      <c r="O263" s="485"/>
      <c r="P263" s="792" t="s">
        <v>890</v>
      </c>
      <c r="Q263" s="792"/>
      <c r="R263" s="806" t="s">
        <v>791</v>
      </c>
      <c r="S263" s="820">
        <v>42418</v>
      </c>
      <c r="T263" s="820"/>
    </row>
    <row r="264" spans="9:20" ht="16.5" thickBot="1" thickTop="1">
      <c r="I264" s="486" t="s">
        <v>20</v>
      </c>
      <c r="J264" s="821"/>
      <c r="K264" s="822"/>
      <c r="L264" s="822"/>
      <c r="M264" s="822"/>
      <c r="N264" s="823"/>
      <c r="O264" s="487"/>
      <c r="P264" s="792"/>
      <c r="Q264" s="792"/>
      <c r="R264" s="806"/>
      <c r="S264" s="820"/>
      <c r="T264" s="820"/>
    </row>
    <row r="265" spans="9:20" ht="16.5" thickBot="1" thickTop="1">
      <c r="I265" s="486" t="s">
        <v>21</v>
      </c>
      <c r="J265" s="862"/>
      <c r="K265" s="862"/>
      <c r="L265" s="862"/>
      <c r="M265" s="862"/>
      <c r="N265" s="862"/>
      <c r="O265" s="487"/>
      <c r="P265" s="808"/>
      <c r="Q265" s="808"/>
      <c r="R265" s="492" t="s">
        <v>3</v>
      </c>
      <c r="S265" s="808"/>
      <c r="T265" s="808"/>
    </row>
    <row r="266" spans="9:20" ht="16.5" thickBot="1" thickTop="1">
      <c r="I266" s="486" t="s">
        <v>22</v>
      </c>
      <c r="J266" s="824"/>
      <c r="K266" s="825"/>
      <c r="L266" s="825"/>
      <c r="M266" s="825"/>
      <c r="N266" s="826"/>
      <c r="O266" s="487"/>
      <c r="P266" s="809" t="s">
        <v>1035</v>
      </c>
      <c r="Q266" s="809"/>
      <c r="R266" s="489" t="s">
        <v>803</v>
      </c>
      <c r="S266" s="810" t="s">
        <v>1032</v>
      </c>
      <c r="T266" s="810"/>
    </row>
    <row r="267" spans="9:20" ht="14.25" customHeight="1" thickBot="1" thickTop="1">
      <c r="I267" s="486" t="s">
        <v>37</v>
      </c>
      <c r="J267" s="843"/>
      <c r="K267" s="844"/>
      <c r="L267" s="844"/>
      <c r="M267" s="844"/>
      <c r="N267" s="845"/>
      <c r="O267" s="487"/>
      <c r="P267" s="810" t="s">
        <v>1074</v>
      </c>
      <c r="Q267" s="810"/>
      <c r="R267" s="489" t="s">
        <v>792</v>
      </c>
      <c r="S267" s="811" t="s">
        <v>790</v>
      </c>
      <c r="T267" s="811"/>
    </row>
    <row r="268" spans="9:20" ht="14.25" customHeight="1" thickBot="1" thickTop="1">
      <c r="I268" s="486" t="s">
        <v>38</v>
      </c>
      <c r="J268" s="821"/>
      <c r="K268" s="822"/>
      <c r="L268" s="822"/>
      <c r="M268" s="822"/>
      <c r="N268" s="823"/>
      <c r="O268" s="487"/>
      <c r="P268" s="810" t="s">
        <v>1029</v>
      </c>
      <c r="Q268" s="810"/>
      <c r="R268" s="489" t="s">
        <v>793</v>
      </c>
      <c r="S268" s="811" t="s">
        <v>789</v>
      </c>
      <c r="T268" s="811"/>
    </row>
    <row r="269" spans="9:20" ht="16.5" thickBot="1" thickTop="1">
      <c r="I269" s="486" t="s">
        <v>39</v>
      </c>
      <c r="J269" s="821"/>
      <c r="K269" s="822"/>
      <c r="L269" s="822"/>
      <c r="M269" s="822"/>
      <c r="N269" s="823"/>
      <c r="O269" s="487"/>
      <c r="P269" s="810" t="s">
        <v>1075</v>
      </c>
      <c r="Q269" s="810"/>
      <c r="R269" s="489" t="s">
        <v>794</v>
      </c>
      <c r="S269" s="809" t="s">
        <v>865</v>
      </c>
      <c r="T269" s="809"/>
    </row>
    <row r="270" spans="9:20" ht="16.5" thickBot="1" thickTop="1">
      <c r="I270" s="486" t="s">
        <v>40</v>
      </c>
      <c r="J270" s="824"/>
      <c r="K270" s="825"/>
      <c r="L270" s="825"/>
      <c r="M270" s="825"/>
      <c r="N270" s="826"/>
      <c r="O270" s="487"/>
      <c r="P270" s="810" t="s">
        <v>1026</v>
      </c>
      <c r="Q270" s="810"/>
      <c r="R270" s="489" t="s">
        <v>795</v>
      </c>
      <c r="S270" s="812" t="s">
        <v>785</v>
      </c>
      <c r="T270" s="812"/>
    </row>
    <row r="271" spans="9:20" ht="16.5" thickBot="1" thickTop="1">
      <c r="I271" s="486" t="s">
        <v>41</v>
      </c>
      <c r="J271" s="827"/>
      <c r="K271" s="828"/>
      <c r="L271" s="828"/>
      <c r="M271" s="828"/>
      <c r="N271" s="829"/>
      <c r="O271" s="487"/>
      <c r="P271" s="810" t="s">
        <v>1021</v>
      </c>
      <c r="Q271" s="810"/>
      <c r="R271" s="490" t="s">
        <v>796</v>
      </c>
      <c r="S271" s="809" t="s">
        <v>357</v>
      </c>
      <c r="T271" s="809"/>
    </row>
    <row r="272" spans="9:20" ht="16.5" thickBot="1" thickTop="1">
      <c r="I272" s="486" t="s">
        <v>42</v>
      </c>
      <c r="J272" s="834"/>
      <c r="K272" s="835"/>
      <c r="L272" s="835"/>
      <c r="M272" s="835"/>
      <c r="N272" s="836"/>
      <c r="O272" s="487"/>
      <c r="P272" s="809" t="s">
        <v>1033</v>
      </c>
      <c r="Q272" s="809"/>
      <c r="R272" s="489" t="s">
        <v>797</v>
      </c>
      <c r="S272" s="809" t="s">
        <v>1023</v>
      </c>
      <c r="T272" s="809"/>
    </row>
    <row r="273" spans="9:20" ht="16.5" thickBot="1" thickTop="1">
      <c r="I273" s="486" t="s">
        <v>43</v>
      </c>
      <c r="J273" s="827"/>
      <c r="K273" s="828"/>
      <c r="L273" s="828"/>
      <c r="M273" s="828"/>
      <c r="N273" s="829"/>
      <c r="O273" s="487"/>
      <c r="P273" s="811" t="s">
        <v>1077</v>
      </c>
      <c r="Q273" s="811"/>
      <c r="R273" s="491" t="s">
        <v>798</v>
      </c>
      <c r="S273" s="810" t="s">
        <v>1171</v>
      </c>
      <c r="T273" s="810"/>
    </row>
    <row r="274" spans="9:20" ht="16.5" thickBot="1" thickTop="1">
      <c r="I274" s="486" t="s">
        <v>44</v>
      </c>
      <c r="J274" s="837"/>
      <c r="K274" s="838"/>
      <c r="L274" s="838"/>
      <c r="M274" s="838"/>
      <c r="N274" s="839"/>
      <c r="O274" s="487"/>
      <c r="P274" s="809" t="s">
        <v>1031</v>
      </c>
      <c r="Q274" s="809"/>
      <c r="R274" s="491" t="s">
        <v>799</v>
      </c>
      <c r="S274" s="813" t="s">
        <v>1039</v>
      </c>
      <c r="T274" s="813"/>
    </row>
    <row r="275" spans="9:20" ht="16.5" thickBot="1" thickTop="1">
      <c r="I275" s="486" t="s">
        <v>98</v>
      </c>
      <c r="J275" s="824"/>
      <c r="K275" s="825"/>
      <c r="L275" s="825"/>
      <c r="M275" s="825"/>
      <c r="N275" s="826"/>
      <c r="O275" s="487"/>
      <c r="P275" s="812" t="s">
        <v>1028</v>
      </c>
      <c r="Q275" s="812"/>
      <c r="R275" s="491" t="s">
        <v>800</v>
      </c>
      <c r="S275" s="810" t="s">
        <v>1027</v>
      </c>
      <c r="T275" s="810"/>
    </row>
    <row r="276" spans="9:20" ht="16.5" thickBot="1" thickTop="1">
      <c r="I276" s="486" t="s">
        <v>99</v>
      </c>
      <c r="J276" s="840"/>
      <c r="K276" s="841"/>
      <c r="L276" s="841"/>
      <c r="M276" s="841"/>
      <c r="N276" s="842"/>
      <c r="O276" s="487"/>
      <c r="P276" s="812" t="s">
        <v>784</v>
      </c>
      <c r="Q276" s="812"/>
      <c r="R276" s="491" t="s">
        <v>801</v>
      </c>
      <c r="S276" s="811" t="s">
        <v>1022</v>
      </c>
      <c r="T276" s="811"/>
    </row>
    <row r="277" spans="9:20" ht="16.5" thickBot="1" thickTop="1">
      <c r="I277" s="486" t="s">
        <v>100</v>
      </c>
      <c r="J277" s="824"/>
      <c r="K277" s="825"/>
      <c r="L277" s="825"/>
      <c r="M277" s="825"/>
      <c r="N277" s="826"/>
      <c r="O277" s="487"/>
      <c r="P277" s="813" t="s">
        <v>1030</v>
      </c>
      <c r="Q277" s="813"/>
      <c r="R277" s="491" t="s">
        <v>802</v>
      </c>
      <c r="S277" s="810" t="s">
        <v>507</v>
      </c>
      <c r="T277" s="810"/>
    </row>
    <row r="278" spans="9:15" ht="16.5" thickBot="1" thickTop="1">
      <c r="I278" s="486" t="s">
        <v>101</v>
      </c>
      <c r="J278" s="827"/>
      <c r="K278" s="828"/>
      <c r="L278" s="828"/>
      <c r="M278" s="828"/>
      <c r="N278" s="829"/>
      <c r="O278" s="487"/>
    </row>
    <row r="279" spans="9:15" ht="16.5" thickBot="1" thickTop="1">
      <c r="I279" s="486" t="s">
        <v>102</v>
      </c>
      <c r="J279" s="827"/>
      <c r="K279" s="828"/>
      <c r="L279" s="828"/>
      <c r="M279" s="828"/>
      <c r="N279" s="829"/>
      <c r="O279" s="487"/>
    </row>
    <row r="280" spans="9:15" ht="16.5" thickBot="1" thickTop="1">
      <c r="I280" s="486" t="s">
        <v>103</v>
      </c>
      <c r="J280" s="834"/>
      <c r="K280" s="835"/>
      <c r="L280" s="835"/>
      <c r="M280" s="835"/>
      <c r="N280" s="836"/>
      <c r="O280" s="487"/>
    </row>
    <row r="281" spans="9:15" ht="16.5" thickBot="1" thickTop="1">
      <c r="I281" s="486" t="s">
        <v>104</v>
      </c>
      <c r="J281" s="824"/>
      <c r="K281" s="825"/>
      <c r="L281" s="825"/>
      <c r="M281" s="825"/>
      <c r="N281" s="826"/>
      <c r="O281" s="487"/>
    </row>
    <row r="282" spans="9:15" ht="16.5" thickBot="1" thickTop="1">
      <c r="I282" s="486" t="s">
        <v>105</v>
      </c>
      <c r="J282" s="821"/>
      <c r="K282" s="822"/>
      <c r="L282" s="822"/>
      <c r="M282" s="822"/>
      <c r="N282" s="823"/>
      <c r="O282" s="487"/>
    </row>
    <row r="283" spans="9:15" ht="16.5" thickBot="1" thickTop="1">
      <c r="I283" s="486" t="s">
        <v>106</v>
      </c>
      <c r="J283" s="834"/>
      <c r="K283" s="835"/>
      <c r="L283" s="835"/>
      <c r="M283" s="835"/>
      <c r="N283" s="836"/>
      <c r="O283" s="487"/>
    </row>
    <row r="284" spans="9:15" ht="16.5" thickBot="1" thickTop="1">
      <c r="I284" s="486" t="s">
        <v>107</v>
      </c>
      <c r="J284" s="827"/>
      <c r="K284" s="828"/>
      <c r="L284" s="828"/>
      <c r="M284" s="828"/>
      <c r="N284" s="829"/>
      <c r="O284" s="487"/>
    </row>
    <row r="285" spans="9:15" ht="16.5" thickBot="1" thickTop="1">
      <c r="I285" s="486" t="s">
        <v>108</v>
      </c>
      <c r="J285" s="821"/>
      <c r="K285" s="822"/>
      <c r="L285" s="822"/>
      <c r="M285" s="822"/>
      <c r="N285" s="823"/>
      <c r="O285" s="487"/>
    </row>
    <row r="286" spans="9:15" ht="16.5" thickBot="1" thickTop="1">
      <c r="I286" s="486" t="s">
        <v>786</v>
      </c>
      <c r="J286" s="824"/>
      <c r="K286" s="825"/>
      <c r="L286" s="825"/>
      <c r="M286" s="825"/>
      <c r="N286" s="826"/>
      <c r="O286" s="487"/>
    </row>
    <row r="287" spans="9:15" ht="16.5" thickBot="1" thickTop="1">
      <c r="I287" s="486" t="s">
        <v>787</v>
      </c>
      <c r="J287" s="827"/>
      <c r="K287" s="828"/>
      <c r="L287" s="828"/>
      <c r="M287" s="828"/>
      <c r="N287" s="829"/>
      <c r="O287" s="487"/>
    </row>
    <row r="288" ht="13.5" thickTop="1"/>
    <row r="289" spans="9:28" ht="12.75">
      <c r="I289" s="107"/>
      <c r="N289" s="107"/>
      <c r="P289" s="320">
        <v>42432</v>
      </c>
      <c r="Q289" s="473" t="s">
        <v>503</v>
      </c>
      <c r="R289" s="474" t="s">
        <v>580</v>
      </c>
      <c r="S289" s="474" t="s">
        <v>498</v>
      </c>
      <c r="T289" s="474" t="s">
        <v>581</v>
      </c>
      <c r="U289" s="474" t="s">
        <v>582</v>
      </c>
      <c r="V289" s="474" t="s">
        <v>583</v>
      </c>
      <c r="W289" s="474" t="s">
        <v>584</v>
      </c>
      <c r="X289" s="474" t="s">
        <v>585</v>
      </c>
      <c r="Y289" s="474" t="s">
        <v>586</v>
      </c>
      <c r="Z289" s="474" t="s">
        <v>587</v>
      </c>
      <c r="AA289" s="474" t="s">
        <v>588</v>
      </c>
      <c r="AB289" s="474" t="s">
        <v>589</v>
      </c>
    </row>
    <row r="290" spans="9:14" ht="13.5" thickBot="1">
      <c r="I290" s="107"/>
      <c r="N290" s="107"/>
    </row>
    <row r="291" spans="9:20" ht="17.25" customHeight="1" thickBot="1" thickTop="1">
      <c r="I291" s="484"/>
      <c r="J291" s="819" t="s">
        <v>110</v>
      </c>
      <c r="K291" s="819"/>
      <c r="L291" s="819"/>
      <c r="M291" s="819"/>
      <c r="N291" s="819"/>
      <c r="O291" s="485"/>
      <c r="P291" s="792" t="s">
        <v>892</v>
      </c>
      <c r="Q291" s="792"/>
      <c r="R291" s="806" t="s">
        <v>791</v>
      </c>
      <c r="S291" s="820">
        <v>42432</v>
      </c>
      <c r="T291" s="820"/>
    </row>
    <row r="292" spans="9:20" ht="16.5" customHeight="1" thickBot="1" thickTop="1">
      <c r="I292" s="486" t="s">
        <v>20</v>
      </c>
      <c r="J292" s="821"/>
      <c r="K292" s="822"/>
      <c r="L292" s="822"/>
      <c r="M292" s="822"/>
      <c r="N292" s="823"/>
      <c r="O292" s="487"/>
      <c r="P292" s="792"/>
      <c r="Q292" s="792"/>
      <c r="R292" s="806"/>
      <c r="S292" s="820"/>
      <c r="T292" s="820"/>
    </row>
    <row r="293" spans="9:20" ht="16.5" thickBot="1" thickTop="1">
      <c r="I293" s="486" t="s">
        <v>21</v>
      </c>
      <c r="J293" s="862"/>
      <c r="K293" s="862"/>
      <c r="L293" s="862"/>
      <c r="M293" s="862"/>
      <c r="N293" s="862"/>
      <c r="O293" s="487"/>
      <c r="P293" s="808"/>
      <c r="Q293" s="808"/>
      <c r="R293" s="492" t="s">
        <v>3</v>
      </c>
      <c r="S293" s="808"/>
      <c r="T293" s="808"/>
    </row>
    <row r="294" spans="9:20" ht="16.5" thickBot="1" thickTop="1">
      <c r="I294" s="486" t="s">
        <v>22</v>
      </c>
      <c r="J294" s="824"/>
      <c r="K294" s="825"/>
      <c r="L294" s="825"/>
      <c r="M294" s="825"/>
      <c r="N294" s="826"/>
      <c r="O294" s="487"/>
      <c r="P294" s="809" t="s">
        <v>1028</v>
      </c>
      <c r="Q294" s="809"/>
      <c r="R294" s="489" t="s">
        <v>803</v>
      </c>
      <c r="S294" s="810" t="s">
        <v>1021</v>
      </c>
      <c r="T294" s="810"/>
    </row>
    <row r="295" spans="9:20" ht="16.5" thickBot="1" thickTop="1">
      <c r="I295" s="486" t="s">
        <v>37</v>
      </c>
      <c r="J295" s="843"/>
      <c r="K295" s="844"/>
      <c r="L295" s="844"/>
      <c r="M295" s="844"/>
      <c r="N295" s="845"/>
      <c r="O295" s="487"/>
      <c r="P295" s="810" t="s">
        <v>784</v>
      </c>
      <c r="Q295" s="810"/>
      <c r="R295" s="489" t="s">
        <v>792</v>
      </c>
      <c r="S295" s="811" t="s">
        <v>1023</v>
      </c>
      <c r="T295" s="811"/>
    </row>
    <row r="296" spans="9:20" ht="14.25" customHeight="1" thickBot="1" thickTop="1">
      <c r="I296" s="486" t="s">
        <v>38</v>
      </c>
      <c r="J296" s="821"/>
      <c r="K296" s="822"/>
      <c r="L296" s="822"/>
      <c r="M296" s="822"/>
      <c r="N296" s="823"/>
      <c r="O296" s="487"/>
      <c r="P296" s="810" t="s">
        <v>1030</v>
      </c>
      <c r="Q296" s="810"/>
      <c r="R296" s="489" t="s">
        <v>793</v>
      </c>
      <c r="S296" s="811" t="s">
        <v>1077</v>
      </c>
      <c r="T296" s="811"/>
    </row>
    <row r="297" spans="9:20" ht="14.25" customHeight="1" thickBot="1" thickTop="1">
      <c r="I297" s="486" t="s">
        <v>39</v>
      </c>
      <c r="J297" s="821"/>
      <c r="K297" s="822"/>
      <c r="L297" s="822"/>
      <c r="M297" s="822"/>
      <c r="N297" s="823"/>
      <c r="O297" s="487"/>
      <c r="P297" s="810" t="s">
        <v>1031</v>
      </c>
      <c r="Q297" s="810"/>
      <c r="R297" s="489" t="s">
        <v>794</v>
      </c>
      <c r="S297" s="809" t="s">
        <v>1026</v>
      </c>
      <c r="T297" s="809"/>
    </row>
    <row r="298" spans="9:20" ht="16.5" thickBot="1" thickTop="1">
      <c r="I298" s="486" t="s">
        <v>40</v>
      </c>
      <c r="J298" s="824"/>
      <c r="K298" s="825"/>
      <c r="L298" s="825"/>
      <c r="M298" s="825"/>
      <c r="N298" s="826"/>
      <c r="O298" s="487"/>
      <c r="P298" s="810" t="s">
        <v>1022</v>
      </c>
      <c r="Q298" s="810"/>
      <c r="R298" s="489" t="s">
        <v>795</v>
      </c>
      <c r="S298" s="812" t="s">
        <v>789</v>
      </c>
      <c r="T298" s="812"/>
    </row>
    <row r="299" spans="9:20" ht="16.5" thickBot="1" thickTop="1">
      <c r="I299" s="486" t="s">
        <v>41</v>
      </c>
      <c r="J299" s="827"/>
      <c r="K299" s="828"/>
      <c r="L299" s="828"/>
      <c r="M299" s="828"/>
      <c r="N299" s="829"/>
      <c r="O299" s="487"/>
      <c r="P299" s="810" t="s">
        <v>507</v>
      </c>
      <c r="Q299" s="810"/>
      <c r="R299" s="490" t="s">
        <v>796</v>
      </c>
      <c r="S299" s="809" t="s">
        <v>1075</v>
      </c>
      <c r="T299" s="809"/>
    </row>
    <row r="300" spans="9:20" ht="16.5" thickBot="1" thickTop="1">
      <c r="I300" s="486" t="s">
        <v>42</v>
      </c>
      <c r="J300" s="834"/>
      <c r="K300" s="835"/>
      <c r="L300" s="835"/>
      <c r="M300" s="835"/>
      <c r="N300" s="836"/>
      <c r="O300" s="487"/>
      <c r="P300" s="809" t="s">
        <v>1039</v>
      </c>
      <c r="Q300" s="809"/>
      <c r="R300" s="489" t="s">
        <v>797</v>
      </c>
      <c r="S300" s="809" t="s">
        <v>1035</v>
      </c>
      <c r="T300" s="809"/>
    </row>
    <row r="301" spans="9:20" ht="16.5" thickBot="1" thickTop="1">
      <c r="I301" s="486" t="s">
        <v>43</v>
      </c>
      <c r="J301" s="827"/>
      <c r="K301" s="828"/>
      <c r="L301" s="828"/>
      <c r="M301" s="828"/>
      <c r="N301" s="829"/>
      <c r="O301" s="487"/>
      <c r="P301" s="811" t="s">
        <v>1027</v>
      </c>
      <c r="Q301" s="811"/>
      <c r="R301" s="491" t="s">
        <v>798</v>
      </c>
      <c r="S301" s="810" t="s">
        <v>790</v>
      </c>
      <c r="T301" s="810"/>
    </row>
    <row r="302" spans="9:20" ht="16.5" thickBot="1" thickTop="1">
      <c r="I302" s="486" t="s">
        <v>44</v>
      </c>
      <c r="J302" s="837"/>
      <c r="K302" s="838"/>
      <c r="L302" s="838"/>
      <c r="M302" s="838"/>
      <c r="N302" s="839"/>
      <c r="O302" s="487"/>
      <c r="P302" s="809" t="s">
        <v>1074</v>
      </c>
      <c r="Q302" s="809"/>
      <c r="R302" s="491" t="s">
        <v>799</v>
      </c>
      <c r="S302" s="813" t="s">
        <v>1033</v>
      </c>
      <c r="T302" s="813"/>
    </row>
    <row r="303" spans="9:20" ht="16.5" thickBot="1" thickTop="1">
      <c r="I303" s="486" t="s">
        <v>98</v>
      </c>
      <c r="J303" s="824"/>
      <c r="K303" s="825"/>
      <c r="L303" s="825"/>
      <c r="M303" s="825"/>
      <c r="N303" s="826"/>
      <c r="O303" s="487"/>
      <c r="P303" s="812" t="s">
        <v>1029</v>
      </c>
      <c r="Q303" s="812"/>
      <c r="R303" s="491" t="s">
        <v>800</v>
      </c>
      <c r="S303" s="810" t="s">
        <v>1171</v>
      </c>
      <c r="T303" s="810"/>
    </row>
    <row r="304" spans="9:20" ht="16.5" thickBot="1" thickTop="1">
      <c r="I304" s="486" t="s">
        <v>99</v>
      </c>
      <c r="J304" s="840"/>
      <c r="K304" s="841"/>
      <c r="L304" s="841"/>
      <c r="M304" s="841"/>
      <c r="N304" s="842"/>
      <c r="O304" s="487"/>
      <c r="P304" s="812" t="s">
        <v>865</v>
      </c>
      <c r="Q304" s="812"/>
      <c r="R304" s="491" t="s">
        <v>801</v>
      </c>
      <c r="S304" s="811" t="s">
        <v>785</v>
      </c>
      <c r="T304" s="811"/>
    </row>
    <row r="305" spans="9:20" ht="16.5" thickBot="1" thickTop="1">
      <c r="I305" s="486" t="s">
        <v>100</v>
      </c>
      <c r="J305" s="824"/>
      <c r="K305" s="825"/>
      <c r="L305" s="825"/>
      <c r="M305" s="825"/>
      <c r="N305" s="826"/>
      <c r="O305" s="487"/>
      <c r="P305" s="813" t="s">
        <v>1032</v>
      </c>
      <c r="Q305" s="813"/>
      <c r="R305" s="491" t="s">
        <v>802</v>
      </c>
      <c r="S305" s="810" t="s">
        <v>357</v>
      </c>
      <c r="T305" s="810"/>
    </row>
    <row r="306" spans="9:15" ht="16.5" thickBot="1" thickTop="1">
      <c r="I306" s="486" t="s">
        <v>101</v>
      </c>
      <c r="J306" s="827"/>
      <c r="K306" s="828"/>
      <c r="L306" s="828"/>
      <c r="M306" s="828"/>
      <c r="N306" s="829"/>
      <c r="O306" s="487"/>
    </row>
    <row r="307" spans="9:15" ht="16.5" thickBot="1" thickTop="1">
      <c r="I307" s="486" t="s">
        <v>102</v>
      </c>
      <c r="J307" s="827"/>
      <c r="K307" s="828"/>
      <c r="L307" s="828"/>
      <c r="M307" s="828"/>
      <c r="N307" s="829"/>
      <c r="O307" s="487"/>
    </row>
    <row r="308" spans="9:15" ht="16.5" thickBot="1" thickTop="1">
      <c r="I308" s="486" t="s">
        <v>103</v>
      </c>
      <c r="J308" s="834"/>
      <c r="K308" s="835"/>
      <c r="L308" s="835"/>
      <c r="M308" s="835"/>
      <c r="N308" s="836"/>
      <c r="O308" s="487"/>
    </row>
    <row r="309" spans="9:15" ht="16.5" thickBot="1" thickTop="1">
      <c r="I309" s="486" t="s">
        <v>104</v>
      </c>
      <c r="J309" s="824"/>
      <c r="K309" s="825"/>
      <c r="L309" s="825"/>
      <c r="M309" s="825"/>
      <c r="N309" s="826"/>
      <c r="O309" s="487"/>
    </row>
    <row r="310" spans="9:15" ht="16.5" thickBot="1" thickTop="1">
      <c r="I310" s="486" t="s">
        <v>105</v>
      </c>
      <c r="J310" s="821"/>
      <c r="K310" s="822"/>
      <c r="L310" s="822"/>
      <c r="M310" s="822"/>
      <c r="N310" s="823"/>
      <c r="O310" s="487"/>
    </row>
    <row r="311" spans="9:15" ht="16.5" thickBot="1" thickTop="1">
      <c r="I311" s="486" t="s">
        <v>106</v>
      </c>
      <c r="J311" s="834"/>
      <c r="K311" s="835"/>
      <c r="L311" s="835"/>
      <c r="M311" s="835"/>
      <c r="N311" s="836"/>
      <c r="O311" s="487"/>
    </row>
    <row r="312" spans="9:15" ht="16.5" thickBot="1" thickTop="1">
      <c r="I312" s="486" t="s">
        <v>107</v>
      </c>
      <c r="J312" s="827"/>
      <c r="K312" s="828"/>
      <c r="L312" s="828"/>
      <c r="M312" s="828"/>
      <c r="N312" s="829"/>
      <c r="O312" s="487"/>
    </row>
    <row r="313" spans="9:15" ht="16.5" thickBot="1" thickTop="1">
      <c r="I313" s="486" t="s">
        <v>108</v>
      </c>
      <c r="J313" s="821"/>
      <c r="K313" s="822"/>
      <c r="L313" s="822"/>
      <c r="M313" s="822"/>
      <c r="N313" s="823"/>
      <c r="O313" s="487"/>
    </row>
    <row r="314" spans="9:15" ht="16.5" thickBot="1" thickTop="1">
      <c r="I314" s="486" t="s">
        <v>786</v>
      </c>
      <c r="J314" s="824"/>
      <c r="K314" s="825"/>
      <c r="L314" s="825"/>
      <c r="M314" s="825"/>
      <c r="N314" s="826"/>
      <c r="O314" s="487"/>
    </row>
    <row r="315" spans="9:15" ht="16.5" thickBot="1" thickTop="1">
      <c r="I315" s="486" t="s">
        <v>787</v>
      </c>
      <c r="J315" s="827"/>
      <c r="K315" s="828"/>
      <c r="L315" s="828"/>
      <c r="M315" s="828"/>
      <c r="N315" s="829"/>
      <c r="O315" s="487"/>
    </row>
    <row r="316" spans="9:14" ht="13.5" thickTop="1">
      <c r="I316" s="107"/>
      <c r="N316" s="107"/>
    </row>
    <row r="317" spans="9:28" ht="12.75">
      <c r="I317" s="107"/>
      <c r="N317" s="107"/>
      <c r="P317" s="320">
        <v>42439</v>
      </c>
      <c r="Q317" s="473" t="s">
        <v>601</v>
      </c>
      <c r="R317" s="474" t="s">
        <v>602</v>
      </c>
      <c r="S317" s="474" t="s">
        <v>603</v>
      </c>
      <c r="T317" s="475" t="s">
        <v>604</v>
      </c>
      <c r="U317" s="474" t="s">
        <v>605</v>
      </c>
      <c r="V317" s="474" t="s">
        <v>606</v>
      </c>
      <c r="W317" s="474" t="s">
        <v>607</v>
      </c>
      <c r="X317" s="474" t="s">
        <v>608</v>
      </c>
      <c r="Y317" s="474" t="s">
        <v>609</v>
      </c>
      <c r="Z317" s="474" t="s">
        <v>500</v>
      </c>
      <c r="AA317" s="474" t="s">
        <v>610</v>
      </c>
      <c r="AB317" s="474" t="s">
        <v>611</v>
      </c>
    </row>
    <row r="318" spans="9:14" ht="13.5" thickBot="1">
      <c r="I318" s="107"/>
      <c r="N318" s="107"/>
    </row>
    <row r="319" spans="9:20" ht="17.25" thickBot="1" thickTop="1">
      <c r="I319" s="484"/>
      <c r="J319" s="819" t="s">
        <v>110</v>
      </c>
      <c r="K319" s="819"/>
      <c r="L319" s="819"/>
      <c r="M319" s="819"/>
      <c r="N319" s="819"/>
      <c r="O319" s="485"/>
      <c r="P319" s="792" t="s">
        <v>897</v>
      </c>
      <c r="Q319" s="792"/>
      <c r="R319" s="806" t="s">
        <v>791</v>
      </c>
      <c r="S319" s="820">
        <v>42376</v>
      </c>
      <c r="T319" s="820"/>
    </row>
    <row r="320" spans="1:20" ht="16.5" thickBot="1" thickTop="1">
      <c r="A320" s="84">
        <v>1</v>
      </c>
      <c r="B320" s="519" t="s">
        <v>1021</v>
      </c>
      <c r="I320" s="486" t="s">
        <v>20</v>
      </c>
      <c r="J320" s="821"/>
      <c r="K320" s="822"/>
      <c r="L320" s="822"/>
      <c r="M320" s="822"/>
      <c r="N320" s="823"/>
      <c r="O320" s="487"/>
      <c r="P320" s="792"/>
      <c r="Q320" s="792"/>
      <c r="R320" s="806"/>
      <c r="S320" s="820"/>
      <c r="T320" s="820"/>
    </row>
    <row r="321" spans="1:20" ht="16.5" thickBot="1" thickTop="1">
      <c r="A321" s="84">
        <v>2</v>
      </c>
      <c r="B321" s="520" t="s">
        <v>1022</v>
      </c>
      <c r="I321" s="486" t="s">
        <v>21</v>
      </c>
      <c r="J321" s="827"/>
      <c r="K321" s="828"/>
      <c r="L321" s="828"/>
      <c r="M321" s="828"/>
      <c r="N321" s="829"/>
      <c r="O321" s="487"/>
      <c r="P321" s="808"/>
      <c r="Q321" s="808"/>
      <c r="R321" s="492" t="s">
        <v>3</v>
      </c>
      <c r="S321" s="808"/>
      <c r="T321" s="808"/>
    </row>
    <row r="322" spans="1:20" ht="16.5" thickBot="1" thickTop="1">
      <c r="A322" s="84">
        <v>3</v>
      </c>
      <c r="B322" s="521" t="s">
        <v>1023</v>
      </c>
      <c r="I322" s="486" t="s">
        <v>22</v>
      </c>
      <c r="J322" s="824"/>
      <c r="K322" s="825"/>
      <c r="L322" s="825"/>
      <c r="M322" s="825"/>
      <c r="N322" s="826"/>
      <c r="O322" s="487"/>
      <c r="P322" s="809" t="s">
        <v>1030</v>
      </c>
      <c r="Q322" s="809"/>
      <c r="R322" s="489" t="s">
        <v>803</v>
      </c>
      <c r="S322" s="810" t="s">
        <v>1026</v>
      </c>
      <c r="T322" s="810"/>
    </row>
    <row r="323" spans="1:20" ht="14.25" customHeight="1" thickBot="1" thickTop="1">
      <c r="A323" s="84">
        <v>4</v>
      </c>
      <c r="B323" s="522" t="s">
        <v>507</v>
      </c>
      <c r="I323" s="486" t="s">
        <v>37</v>
      </c>
      <c r="J323" s="843"/>
      <c r="K323" s="844"/>
      <c r="L323" s="844"/>
      <c r="M323" s="844"/>
      <c r="N323" s="845"/>
      <c r="O323" s="487"/>
      <c r="P323" s="810" t="s">
        <v>1031</v>
      </c>
      <c r="Q323" s="810"/>
      <c r="R323" s="489" t="s">
        <v>792</v>
      </c>
      <c r="S323" s="811" t="s">
        <v>1077</v>
      </c>
      <c r="T323" s="811"/>
    </row>
    <row r="324" spans="1:20" ht="14.25" customHeight="1" thickBot="1" thickTop="1">
      <c r="A324" s="84">
        <v>5</v>
      </c>
      <c r="B324" s="519" t="s">
        <v>1077</v>
      </c>
      <c r="I324" s="486" t="s">
        <v>38</v>
      </c>
      <c r="J324" s="821"/>
      <c r="K324" s="822"/>
      <c r="L324" s="822"/>
      <c r="M324" s="822"/>
      <c r="N324" s="823"/>
      <c r="O324" s="487"/>
      <c r="P324" s="810" t="s">
        <v>1028</v>
      </c>
      <c r="Q324" s="810"/>
      <c r="R324" s="489" t="s">
        <v>793</v>
      </c>
      <c r="S324" s="811" t="s">
        <v>1023</v>
      </c>
      <c r="T324" s="811"/>
    </row>
    <row r="325" spans="1:20" ht="16.5" thickBot="1" thickTop="1">
      <c r="A325" s="84">
        <v>6</v>
      </c>
      <c r="B325" s="519" t="s">
        <v>1039</v>
      </c>
      <c r="I325" s="486" t="s">
        <v>39</v>
      </c>
      <c r="J325" s="821"/>
      <c r="K325" s="822"/>
      <c r="L325" s="822"/>
      <c r="M325" s="822"/>
      <c r="N325" s="823"/>
      <c r="O325" s="487"/>
      <c r="P325" s="810" t="s">
        <v>784</v>
      </c>
      <c r="Q325" s="810"/>
      <c r="R325" s="489" t="s">
        <v>794</v>
      </c>
      <c r="S325" s="809" t="s">
        <v>1021</v>
      </c>
      <c r="T325" s="809"/>
    </row>
    <row r="326" spans="1:20" ht="16.5" thickBot="1" thickTop="1">
      <c r="A326" s="84">
        <v>7</v>
      </c>
      <c r="B326" s="521" t="s">
        <v>1026</v>
      </c>
      <c r="I326" s="486" t="s">
        <v>40</v>
      </c>
      <c r="J326" s="824"/>
      <c r="K326" s="825"/>
      <c r="L326" s="825"/>
      <c r="M326" s="825"/>
      <c r="N326" s="826"/>
      <c r="O326" s="487"/>
      <c r="P326" s="810" t="s">
        <v>1027</v>
      </c>
      <c r="Q326" s="810"/>
      <c r="R326" s="489" t="s">
        <v>795</v>
      </c>
      <c r="S326" s="812" t="s">
        <v>1035</v>
      </c>
      <c r="T326" s="812"/>
    </row>
    <row r="327" spans="1:20" ht="16.5" thickBot="1" thickTop="1">
      <c r="A327" s="84">
        <v>8</v>
      </c>
      <c r="B327" s="520" t="s">
        <v>1027</v>
      </c>
      <c r="I327" s="486" t="s">
        <v>41</v>
      </c>
      <c r="J327" s="827"/>
      <c r="K327" s="828"/>
      <c r="L327" s="828"/>
      <c r="M327" s="828"/>
      <c r="N327" s="829"/>
      <c r="O327" s="487"/>
      <c r="P327" s="810" t="s">
        <v>1039</v>
      </c>
      <c r="Q327" s="810"/>
      <c r="R327" s="490" t="s">
        <v>796</v>
      </c>
      <c r="S327" s="809" t="s">
        <v>790</v>
      </c>
      <c r="T327" s="809"/>
    </row>
    <row r="328" spans="1:20" ht="16.5" thickBot="1" thickTop="1">
      <c r="A328" s="84">
        <v>9</v>
      </c>
      <c r="B328" s="523" t="s">
        <v>1028</v>
      </c>
      <c r="I328" s="486" t="s">
        <v>42</v>
      </c>
      <c r="J328" s="834"/>
      <c r="K328" s="835"/>
      <c r="L328" s="835"/>
      <c r="M328" s="835"/>
      <c r="N328" s="836"/>
      <c r="O328" s="487"/>
      <c r="P328" s="809" t="s">
        <v>507</v>
      </c>
      <c r="Q328" s="809"/>
      <c r="R328" s="489" t="s">
        <v>797</v>
      </c>
      <c r="S328" s="809" t="s">
        <v>789</v>
      </c>
      <c r="T328" s="809"/>
    </row>
    <row r="329" spans="1:20" ht="16.5" thickBot="1" thickTop="1">
      <c r="A329" s="84">
        <v>10</v>
      </c>
      <c r="B329" s="520" t="s">
        <v>1074</v>
      </c>
      <c r="I329" s="486" t="s">
        <v>43</v>
      </c>
      <c r="J329" s="827"/>
      <c r="K329" s="828"/>
      <c r="L329" s="828"/>
      <c r="M329" s="828"/>
      <c r="N329" s="829"/>
      <c r="O329" s="487"/>
      <c r="P329" s="811" t="s">
        <v>1022</v>
      </c>
      <c r="Q329" s="811"/>
      <c r="R329" s="491" t="s">
        <v>798</v>
      </c>
      <c r="S329" s="810" t="s">
        <v>1075</v>
      </c>
      <c r="T329" s="810"/>
    </row>
    <row r="330" spans="1:20" ht="16.5" thickBot="1" thickTop="1">
      <c r="A330" s="84">
        <v>11</v>
      </c>
      <c r="B330" s="524" t="s">
        <v>784</v>
      </c>
      <c r="I330" s="486" t="s">
        <v>44</v>
      </c>
      <c r="J330" s="837"/>
      <c r="K330" s="838"/>
      <c r="L330" s="838"/>
      <c r="M330" s="838"/>
      <c r="N330" s="839"/>
      <c r="O330" s="487"/>
      <c r="P330" s="809" t="s">
        <v>865</v>
      </c>
      <c r="Q330" s="809"/>
      <c r="R330" s="491" t="s">
        <v>799</v>
      </c>
      <c r="S330" s="813" t="s">
        <v>357</v>
      </c>
      <c r="T330" s="813"/>
    </row>
    <row r="331" spans="1:20" ht="16.5" thickBot="1" thickTop="1">
      <c r="A331" s="84">
        <v>12</v>
      </c>
      <c r="B331" s="521" t="s">
        <v>1029</v>
      </c>
      <c r="I331" s="486" t="s">
        <v>98</v>
      </c>
      <c r="J331" s="824"/>
      <c r="K331" s="825"/>
      <c r="L331" s="825"/>
      <c r="M331" s="825"/>
      <c r="N331" s="826"/>
      <c r="O331" s="487"/>
      <c r="P331" s="812" t="s">
        <v>1032</v>
      </c>
      <c r="Q331" s="812"/>
      <c r="R331" s="491" t="s">
        <v>800</v>
      </c>
      <c r="S331" s="810" t="s">
        <v>785</v>
      </c>
      <c r="T331" s="810"/>
    </row>
    <row r="332" spans="1:20" ht="16.5" thickBot="1" thickTop="1">
      <c r="A332" s="84">
        <v>13</v>
      </c>
      <c r="B332" s="525" t="s">
        <v>1030</v>
      </c>
      <c r="I332" s="486" t="s">
        <v>99</v>
      </c>
      <c r="J332" s="840"/>
      <c r="K332" s="841"/>
      <c r="L332" s="841"/>
      <c r="M332" s="841"/>
      <c r="N332" s="842"/>
      <c r="O332" s="487"/>
      <c r="P332" s="812" t="s">
        <v>1074</v>
      </c>
      <c r="Q332" s="812"/>
      <c r="R332" s="491" t="s">
        <v>801</v>
      </c>
      <c r="S332" s="811" t="s">
        <v>1171</v>
      </c>
      <c r="T332" s="811"/>
    </row>
    <row r="333" spans="1:20" ht="16.5" thickBot="1" thickTop="1">
      <c r="A333" s="84">
        <v>14</v>
      </c>
      <c r="B333" s="521" t="s">
        <v>865</v>
      </c>
      <c r="I333" s="486" t="s">
        <v>100</v>
      </c>
      <c r="J333" s="824"/>
      <c r="K333" s="825"/>
      <c r="L333" s="825"/>
      <c r="M333" s="825"/>
      <c r="N333" s="826"/>
      <c r="O333" s="487"/>
      <c r="P333" s="813" t="s">
        <v>1029</v>
      </c>
      <c r="Q333" s="813"/>
      <c r="R333" s="491" t="s">
        <v>802</v>
      </c>
      <c r="S333" s="810" t="s">
        <v>1033</v>
      </c>
      <c r="T333" s="810"/>
    </row>
    <row r="334" spans="1:15" ht="16.5" thickBot="1" thickTop="1">
      <c r="A334" s="84">
        <v>15</v>
      </c>
      <c r="B334" s="520" t="s">
        <v>1031</v>
      </c>
      <c r="I334" s="486" t="s">
        <v>101</v>
      </c>
      <c r="J334" s="827"/>
      <c r="K334" s="828"/>
      <c r="L334" s="828"/>
      <c r="M334" s="828"/>
      <c r="N334" s="829"/>
      <c r="O334" s="487"/>
    </row>
    <row r="335" spans="1:15" ht="16.5" thickBot="1" thickTop="1">
      <c r="A335" s="84">
        <v>16</v>
      </c>
      <c r="B335" s="520" t="s">
        <v>1032</v>
      </c>
      <c r="I335" s="486" t="s">
        <v>102</v>
      </c>
      <c r="J335" s="827"/>
      <c r="K335" s="828"/>
      <c r="L335" s="828"/>
      <c r="M335" s="828"/>
      <c r="N335" s="829"/>
      <c r="O335" s="487"/>
    </row>
    <row r="336" spans="1:15" ht="16.5" thickBot="1" thickTop="1">
      <c r="A336" s="84">
        <v>17</v>
      </c>
      <c r="B336" s="523" t="s">
        <v>1033</v>
      </c>
      <c r="I336" s="486" t="s">
        <v>103</v>
      </c>
      <c r="J336" s="834"/>
      <c r="K336" s="835"/>
      <c r="L336" s="835"/>
      <c r="M336" s="835"/>
      <c r="N336" s="836"/>
      <c r="O336" s="487"/>
    </row>
    <row r="337" spans="1:15" ht="16.5" thickBot="1" thickTop="1">
      <c r="A337" s="84">
        <v>18</v>
      </c>
      <c r="B337" s="521" t="s">
        <v>789</v>
      </c>
      <c r="I337" s="486" t="s">
        <v>104</v>
      </c>
      <c r="J337" s="824"/>
      <c r="K337" s="825"/>
      <c r="L337" s="825"/>
      <c r="M337" s="825"/>
      <c r="N337" s="826"/>
      <c r="O337" s="487"/>
    </row>
    <row r="338" spans="1:15" ht="16.5" thickBot="1" thickTop="1">
      <c r="A338" s="84">
        <v>19</v>
      </c>
      <c r="B338" s="519" t="s">
        <v>1171</v>
      </c>
      <c r="I338" s="486" t="s">
        <v>105</v>
      </c>
      <c r="J338" s="821"/>
      <c r="K338" s="822"/>
      <c r="L338" s="822"/>
      <c r="M338" s="822"/>
      <c r="N338" s="823"/>
      <c r="O338" s="487"/>
    </row>
    <row r="339" spans="1:15" ht="16.5" thickBot="1" thickTop="1">
      <c r="A339" s="84">
        <v>20</v>
      </c>
      <c r="B339" s="523" t="s">
        <v>1075</v>
      </c>
      <c r="I339" s="486" t="s">
        <v>106</v>
      </c>
      <c r="J339" s="834"/>
      <c r="K339" s="835"/>
      <c r="L339" s="835"/>
      <c r="M339" s="835"/>
      <c r="N339" s="836"/>
      <c r="O339" s="487"/>
    </row>
    <row r="340" spans="1:15" ht="16.5" thickBot="1" thickTop="1">
      <c r="A340" s="84">
        <v>21</v>
      </c>
      <c r="B340" s="520" t="s">
        <v>785</v>
      </c>
      <c r="I340" s="486" t="s">
        <v>107</v>
      </c>
      <c r="J340" s="827"/>
      <c r="K340" s="828"/>
      <c r="L340" s="828"/>
      <c r="M340" s="828"/>
      <c r="N340" s="829"/>
      <c r="O340" s="487"/>
    </row>
    <row r="341" spans="1:15" ht="16.5" thickBot="1" thickTop="1">
      <c r="A341" s="84">
        <v>22</v>
      </c>
      <c r="B341" s="519" t="s">
        <v>1035</v>
      </c>
      <c r="I341" s="486" t="s">
        <v>108</v>
      </c>
      <c r="J341" s="821"/>
      <c r="K341" s="822"/>
      <c r="L341" s="822"/>
      <c r="M341" s="822"/>
      <c r="N341" s="823"/>
      <c r="O341" s="487"/>
    </row>
    <row r="342" spans="1:15" ht="16.5" thickBot="1" thickTop="1">
      <c r="A342" s="84">
        <v>23</v>
      </c>
      <c r="B342" s="521" t="s">
        <v>357</v>
      </c>
      <c r="I342" s="486" t="s">
        <v>786</v>
      </c>
      <c r="J342" s="824"/>
      <c r="K342" s="825"/>
      <c r="L342" s="825"/>
      <c r="M342" s="825"/>
      <c r="N342" s="826"/>
      <c r="O342" s="487"/>
    </row>
    <row r="343" spans="1:15" ht="16.5" thickBot="1" thickTop="1">
      <c r="A343" s="84">
        <v>24</v>
      </c>
      <c r="B343" s="520" t="s">
        <v>790</v>
      </c>
      <c r="I343" s="486" t="s">
        <v>787</v>
      </c>
      <c r="J343" s="827"/>
      <c r="K343" s="828"/>
      <c r="L343" s="828"/>
      <c r="M343" s="828"/>
      <c r="N343" s="829"/>
      <c r="O343" s="487"/>
    </row>
    <row r="344" ht="13.5" thickTop="1"/>
    <row r="345" spans="16:28" ht="12.75">
      <c r="P345" s="320">
        <v>42446</v>
      </c>
      <c r="Q345" s="473" t="s">
        <v>612</v>
      </c>
      <c r="R345" s="474" t="s">
        <v>613</v>
      </c>
      <c r="S345" s="474" t="s">
        <v>614</v>
      </c>
      <c r="T345" s="474" t="s">
        <v>615</v>
      </c>
      <c r="U345" s="474" t="s">
        <v>616</v>
      </c>
      <c r="V345" s="474" t="s">
        <v>617</v>
      </c>
      <c r="W345" s="474" t="s">
        <v>618</v>
      </c>
      <c r="X345" s="474" t="s">
        <v>619</v>
      </c>
      <c r="Y345" s="474" t="s">
        <v>620</v>
      </c>
      <c r="Z345" s="474" t="s">
        <v>621</v>
      </c>
      <c r="AA345" s="474" t="s">
        <v>622</v>
      </c>
      <c r="AB345" s="474" t="s">
        <v>623</v>
      </c>
    </row>
    <row r="346" ht="13.5" thickBot="1"/>
    <row r="347" spans="9:20" ht="17.25" thickBot="1" thickTop="1">
      <c r="I347" s="484"/>
      <c r="J347" s="819" t="s">
        <v>110</v>
      </c>
      <c r="K347" s="819"/>
      <c r="L347" s="819"/>
      <c r="M347" s="819"/>
      <c r="N347" s="819"/>
      <c r="O347" s="485"/>
      <c r="P347" s="792" t="s">
        <v>898</v>
      </c>
      <c r="Q347" s="792"/>
      <c r="R347" s="806" t="s">
        <v>791</v>
      </c>
      <c r="S347" s="820">
        <v>42376</v>
      </c>
      <c r="T347" s="820"/>
    </row>
    <row r="348" spans="9:20" ht="16.5" thickBot="1" thickTop="1">
      <c r="I348" s="486" t="s">
        <v>20</v>
      </c>
      <c r="J348" s="821"/>
      <c r="K348" s="822"/>
      <c r="L348" s="822"/>
      <c r="M348" s="822"/>
      <c r="N348" s="823"/>
      <c r="O348" s="487"/>
      <c r="P348" s="792"/>
      <c r="Q348" s="792"/>
      <c r="R348" s="806"/>
      <c r="S348" s="820"/>
      <c r="T348" s="820"/>
    </row>
    <row r="349" spans="9:20" ht="16.5" thickBot="1" thickTop="1">
      <c r="I349" s="486" t="s">
        <v>21</v>
      </c>
      <c r="J349" s="827"/>
      <c r="K349" s="828"/>
      <c r="L349" s="828"/>
      <c r="M349" s="828"/>
      <c r="N349" s="829"/>
      <c r="O349" s="487"/>
      <c r="P349" s="808"/>
      <c r="Q349" s="808"/>
      <c r="R349" s="492" t="s">
        <v>3</v>
      </c>
      <c r="S349" s="808"/>
      <c r="T349" s="808"/>
    </row>
    <row r="350" spans="9:20" ht="16.5" thickBot="1" thickTop="1">
      <c r="I350" s="486" t="s">
        <v>22</v>
      </c>
      <c r="J350" s="824"/>
      <c r="K350" s="825"/>
      <c r="L350" s="825"/>
      <c r="M350" s="825"/>
      <c r="N350" s="826"/>
      <c r="O350" s="487"/>
      <c r="P350" s="809" t="s">
        <v>1031</v>
      </c>
      <c r="Q350" s="809"/>
      <c r="R350" s="489" t="s">
        <v>803</v>
      </c>
      <c r="S350" s="810" t="s">
        <v>1023</v>
      </c>
      <c r="T350" s="810"/>
    </row>
    <row r="351" spans="9:20" ht="14.25" customHeight="1" thickBot="1" thickTop="1">
      <c r="I351" s="486" t="s">
        <v>37</v>
      </c>
      <c r="J351" s="843"/>
      <c r="K351" s="844"/>
      <c r="L351" s="844"/>
      <c r="M351" s="844"/>
      <c r="N351" s="845"/>
      <c r="O351" s="487"/>
      <c r="P351" s="810" t="s">
        <v>1030</v>
      </c>
      <c r="Q351" s="810"/>
      <c r="R351" s="489" t="s">
        <v>792</v>
      </c>
      <c r="S351" s="811" t="s">
        <v>1021</v>
      </c>
      <c r="T351" s="811"/>
    </row>
    <row r="352" spans="9:20" ht="14.25" customHeight="1" thickBot="1" thickTop="1">
      <c r="I352" s="486" t="s">
        <v>38</v>
      </c>
      <c r="J352" s="821"/>
      <c r="K352" s="822"/>
      <c r="L352" s="822"/>
      <c r="M352" s="822"/>
      <c r="N352" s="823"/>
      <c r="O352" s="487"/>
      <c r="P352" s="810" t="s">
        <v>784</v>
      </c>
      <c r="Q352" s="810"/>
      <c r="R352" s="489" t="s">
        <v>793</v>
      </c>
      <c r="S352" s="811" t="s">
        <v>1026</v>
      </c>
      <c r="T352" s="811"/>
    </row>
    <row r="353" spans="9:20" ht="16.5" thickBot="1" thickTop="1">
      <c r="I353" s="486" t="s">
        <v>39</v>
      </c>
      <c r="J353" s="821"/>
      <c r="K353" s="822"/>
      <c r="L353" s="822"/>
      <c r="M353" s="822"/>
      <c r="N353" s="823"/>
      <c r="O353" s="487"/>
      <c r="P353" s="810" t="s">
        <v>1028</v>
      </c>
      <c r="Q353" s="810"/>
      <c r="R353" s="489" t="s">
        <v>794</v>
      </c>
      <c r="S353" s="809" t="s">
        <v>1077</v>
      </c>
      <c r="T353" s="809"/>
    </row>
    <row r="354" spans="9:20" ht="16.5" thickBot="1" thickTop="1">
      <c r="I354" s="486" t="s">
        <v>40</v>
      </c>
      <c r="J354" s="824"/>
      <c r="K354" s="825"/>
      <c r="L354" s="825"/>
      <c r="M354" s="825"/>
      <c r="N354" s="826"/>
      <c r="O354" s="487"/>
      <c r="P354" s="810" t="s">
        <v>507</v>
      </c>
      <c r="Q354" s="810"/>
      <c r="R354" s="489" t="s">
        <v>795</v>
      </c>
      <c r="S354" s="812" t="s">
        <v>790</v>
      </c>
      <c r="T354" s="812"/>
    </row>
    <row r="355" spans="9:20" ht="16.5" thickBot="1" thickTop="1">
      <c r="I355" s="486" t="s">
        <v>41</v>
      </c>
      <c r="J355" s="827"/>
      <c r="K355" s="828"/>
      <c r="L355" s="828"/>
      <c r="M355" s="828"/>
      <c r="N355" s="829"/>
      <c r="O355" s="487"/>
      <c r="P355" s="810" t="s">
        <v>1022</v>
      </c>
      <c r="Q355" s="810"/>
      <c r="R355" s="490" t="s">
        <v>796</v>
      </c>
      <c r="S355" s="809" t="s">
        <v>1035</v>
      </c>
      <c r="T355" s="809"/>
    </row>
    <row r="356" spans="9:20" ht="16.5" thickBot="1" thickTop="1">
      <c r="I356" s="486" t="s">
        <v>42</v>
      </c>
      <c r="J356" s="834"/>
      <c r="K356" s="835"/>
      <c r="L356" s="835"/>
      <c r="M356" s="835"/>
      <c r="N356" s="836"/>
      <c r="O356" s="487"/>
      <c r="P356" s="809" t="s">
        <v>1027</v>
      </c>
      <c r="Q356" s="809"/>
      <c r="R356" s="489" t="s">
        <v>797</v>
      </c>
      <c r="S356" s="809" t="s">
        <v>1075</v>
      </c>
      <c r="T356" s="809"/>
    </row>
    <row r="357" spans="9:20" ht="16.5" thickBot="1" thickTop="1">
      <c r="I357" s="486" t="s">
        <v>43</v>
      </c>
      <c r="J357" s="827" t="s">
        <v>1074</v>
      </c>
      <c r="K357" s="828"/>
      <c r="L357" s="828"/>
      <c r="M357" s="828"/>
      <c r="N357" s="829"/>
      <c r="O357" s="487"/>
      <c r="P357" s="811" t="s">
        <v>1039</v>
      </c>
      <c r="Q357" s="811"/>
      <c r="R357" s="491" t="s">
        <v>798</v>
      </c>
      <c r="S357" s="810" t="s">
        <v>789</v>
      </c>
      <c r="T357" s="810"/>
    </row>
    <row r="358" spans="9:20" ht="16.5" thickBot="1" thickTop="1">
      <c r="I358" s="486" t="s">
        <v>44</v>
      </c>
      <c r="J358" s="837"/>
      <c r="K358" s="838"/>
      <c r="L358" s="838"/>
      <c r="M358" s="838"/>
      <c r="N358" s="839"/>
      <c r="O358" s="487"/>
      <c r="P358" s="809" t="s">
        <v>1032</v>
      </c>
      <c r="Q358" s="809"/>
      <c r="R358" s="491" t="s">
        <v>799</v>
      </c>
      <c r="S358" s="813" t="s">
        <v>1171</v>
      </c>
      <c r="T358" s="813"/>
    </row>
    <row r="359" spans="9:20" ht="16.5" thickBot="1" thickTop="1">
      <c r="I359" s="486" t="s">
        <v>98</v>
      </c>
      <c r="J359" s="824"/>
      <c r="K359" s="825"/>
      <c r="L359" s="825"/>
      <c r="M359" s="825"/>
      <c r="N359" s="826"/>
      <c r="O359" s="487"/>
      <c r="P359" s="812" t="s">
        <v>865</v>
      </c>
      <c r="Q359" s="812"/>
      <c r="R359" s="491" t="s">
        <v>800</v>
      </c>
      <c r="S359" s="810" t="s">
        <v>1033</v>
      </c>
      <c r="T359" s="810"/>
    </row>
    <row r="360" spans="9:20" ht="16.5" thickBot="1" thickTop="1">
      <c r="I360" s="486" t="s">
        <v>99</v>
      </c>
      <c r="J360" s="840"/>
      <c r="K360" s="841"/>
      <c r="L360" s="841"/>
      <c r="M360" s="841"/>
      <c r="N360" s="842"/>
      <c r="O360" s="487"/>
      <c r="P360" s="812" t="s">
        <v>1029</v>
      </c>
      <c r="Q360" s="812"/>
      <c r="R360" s="491" t="s">
        <v>801</v>
      </c>
      <c r="S360" s="811" t="s">
        <v>357</v>
      </c>
      <c r="T360" s="811"/>
    </row>
    <row r="361" spans="9:20" ht="16.5" thickBot="1" thickTop="1">
      <c r="I361" s="486" t="s">
        <v>100</v>
      </c>
      <c r="J361" s="824"/>
      <c r="K361" s="825"/>
      <c r="L361" s="825"/>
      <c r="M361" s="825"/>
      <c r="N361" s="826"/>
      <c r="O361" s="487"/>
      <c r="P361" s="813" t="s">
        <v>1074</v>
      </c>
      <c r="Q361" s="813"/>
      <c r="R361" s="491" t="s">
        <v>802</v>
      </c>
      <c r="S361" s="810" t="s">
        <v>785</v>
      </c>
      <c r="T361" s="810"/>
    </row>
    <row r="362" spans="9:15" ht="16.5" thickBot="1" thickTop="1">
      <c r="I362" s="486" t="s">
        <v>101</v>
      </c>
      <c r="J362" s="827"/>
      <c r="K362" s="828"/>
      <c r="L362" s="828"/>
      <c r="M362" s="828"/>
      <c r="N362" s="829"/>
      <c r="O362" s="487"/>
    </row>
    <row r="363" spans="9:15" ht="16.5" thickBot="1" thickTop="1">
      <c r="I363" s="486" t="s">
        <v>102</v>
      </c>
      <c r="J363" s="827"/>
      <c r="K363" s="828"/>
      <c r="L363" s="828"/>
      <c r="M363" s="828"/>
      <c r="N363" s="829"/>
      <c r="O363" s="487"/>
    </row>
    <row r="364" spans="9:15" ht="16.5" thickBot="1" thickTop="1">
      <c r="I364" s="486" t="s">
        <v>103</v>
      </c>
      <c r="J364" s="834"/>
      <c r="K364" s="835"/>
      <c r="L364" s="835"/>
      <c r="M364" s="835"/>
      <c r="N364" s="836"/>
      <c r="O364" s="487"/>
    </row>
    <row r="365" spans="9:15" ht="16.5" thickBot="1" thickTop="1">
      <c r="I365" s="486" t="s">
        <v>104</v>
      </c>
      <c r="J365" s="824"/>
      <c r="K365" s="825"/>
      <c r="L365" s="825"/>
      <c r="M365" s="825"/>
      <c r="N365" s="826"/>
      <c r="O365" s="487"/>
    </row>
    <row r="366" spans="9:15" ht="16.5" thickBot="1" thickTop="1">
      <c r="I366" s="486" t="s">
        <v>105</v>
      </c>
      <c r="J366" s="821"/>
      <c r="K366" s="822"/>
      <c r="L366" s="822"/>
      <c r="M366" s="822"/>
      <c r="N366" s="823"/>
      <c r="O366" s="487"/>
    </row>
    <row r="367" spans="9:15" ht="16.5" thickBot="1" thickTop="1">
      <c r="I367" s="486" t="s">
        <v>106</v>
      </c>
      <c r="J367" s="834"/>
      <c r="K367" s="835"/>
      <c r="L367" s="835"/>
      <c r="M367" s="835"/>
      <c r="N367" s="836"/>
      <c r="O367" s="487"/>
    </row>
    <row r="368" spans="9:15" ht="16.5" thickBot="1" thickTop="1">
      <c r="I368" s="486" t="s">
        <v>107</v>
      </c>
      <c r="J368" s="827" t="s">
        <v>785</v>
      </c>
      <c r="K368" s="828"/>
      <c r="L368" s="828"/>
      <c r="M368" s="828"/>
      <c r="N368" s="829"/>
      <c r="O368" s="487"/>
    </row>
    <row r="369" spans="9:15" ht="16.5" thickBot="1" thickTop="1">
      <c r="I369" s="486" t="s">
        <v>108</v>
      </c>
      <c r="J369" s="821"/>
      <c r="K369" s="822"/>
      <c r="L369" s="822"/>
      <c r="M369" s="822"/>
      <c r="N369" s="823"/>
      <c r="O369" s="487"/>
    </row>
    <row r="370" spans="9:15" ht="16.5" thickBot="1" thickTop="1">
      <c r="I370" s="486" t="s">
        <v>786</v>
      </c>
      <c r="J370" s="824"/>
      <c r="K370" s="825"/>
      <c r="L370" s="825"/>
      <c r="M370" s="825"/>
      <c r="N370" s="826"/>
      <c r="O370" s="487"/>
    </row>
    <row r="371" spans="9:15" ht="16.5" thickBot="1" thickTop="1">
      <c r="I371" s="486" t="s">
        <v>787</v>
      </c>
      <c r="J371" s="827"/>
      <c r="K371" s="828"/>
      <c r="L371" s="828"/>
      <c r="M371" s="828"/>
      <c r="N371" s="829"/>
      <c r="O371" s="487"/>
    </row>
    <row r="372" ht="13.5" thickTop="1"/>
    <row r="373" spans="16:28" ht="12.75">
      <c r="P373" s="320">
        <v>42453</v>
      </c>
      <c r="Q373" s="473" t="s">
        <v>624</v>
      </c>
      <c r="R373" s="474" t="s">
        <v>625</v>
      </c>
      <c r="S373" s="474" t="s">
        <v>626</v>
      </c>
      <c r="T373" s="474" t="s">
        <v>627</v>
      </c>
      <c r="U373" s="474" t="s">
        <v>628</v>
      </c>
      <c r="V373" s="474" t="s">
        <v>629</v>
      </c>
      <c r="W373" s="474" t="s">
        <v>630</v>
      </c>
      <c r="X373" s="474" t="s">
        <v>631</v>
      </c>
      <c r="Y373" s="474" t="s">
        <v>632</v>
      </c>
      <c r="Z373" s="474" t="s">
        <v>633</v>
      </c>
      <c r="AA373" s="474" t="s">
        <v>468</v>
      </c>
      <c r="AB373" s="474" t="s">
        <v>501</v>
      </c>
    </row>
    <row r="374" ht="13.5" thickBot="1"/>
    <row r="375" spans="9:20" ht="17.25" thickBot="1" thickTop="1">
      <c r="I375" s="484"/>
      <c r="J375" s="819" t="s">
        <v>110</v>
      </c>
      <c r="K375" s="819"/>
      <c r="L375" s="819"/>
      <c r="M375" s="819"/>
      <c r="N375" s="819"/>
      <c r="O375" s="485"/>
      <c r="P375" s="792" t="s">
        <v>910</v>
      </c>
      <c r="Q375" s="792"/>
      <c r="R375" s="806" t="s">
        <v>791</v>
      </c>
      <c r="S375" s="820">
        <v>42453</v>
      </c>
      <c r="T375" s="820"/>
    </row>
    <row r="376" spans="9:20" ht="16.5" thickBot="1" thickTop="1">
      <c r="I376" s="486" t="s">
        <v>20</v>
      </c>
      <c r="J376" s="821"/>
      <c r="K376" s="822"/>
      <c r="L376" s="822"/>
      <c r="M376" s="822"/>
      <c r="N376" s="823"/>
      <c r="O376" s="487"/>
      <c r="P376" s="792"/>
      <c r="Q376" s="792"/>
      <c r="R376" s="806"/>
      <c r="S376" s="820"/>
      <c r="T376" s="820"/>
    </row>
    <row r="377" spans="9:20" ht="16.5" thickBot="1" thickTop="1">
      <c r="I377" s="486" t="s">
        <v>21</v>
      </c>
      <c r="J377" s="827"/>
      <c r="K377" s="828"/>
      <c r="L377" s="828"/>
      <c r="M377" s="828"/>
      <c r="N377" s="829"/>
      <c r="O377" s="487"/>
      <c r="P377" s="808"/>
      <c r="Q377" s="808"/>
      <c r="R377" s="492" t="s">
        <v>3</v>
      </c>
      <c r="S377" s="808"/>
      <c r="T377" s="808"/>
    </row>
    <row r="378" spans="9:20" ht="16.5" thickBot="1" thickTop="1">
      <c r="I378" s="486" t="s">
        <v>22</v>
      </c>
      <c r="J378" s="824"/>
      <c r="K378" s="825"/>
      <c r="L378" s="825"/>
      <c r="M378" s="825"/>
      <c r="N378" s="826"/>
      <c r="O378" s="487"/>
      <c r="P378" s="809" t="s">
        <v>784</v>
      </c>
      <c r="Q378" s="809"/>
      <c r="R378" s="489" t="s">
        <v>803</v>
      </c>
      <c r="S378" s="810" t="s">
        <v>1077</v>
      </c>
      <c r="T378" s="810"/>
    </row>
    <row r="379" spans="9:20" ht="14.25" customHeight="1" thickBot="1" thickTop="1">
      <c r="I379" s="486" t="s">
        <v>37</v>
      </c>
      <c r="J379" s="843"/>
      <c r="K379" s="844"/>
      <c r="L379" s="844"/>
      <c r="M379" s="844"/>
      <c r="N379" s="845"/>
      <c r="O379" s="487"/>
      <c r="P379" s="810" t="s">
        <v>1028</v>
      </c>
      <c r="Q379" s="810"/>
      <c r="R379" s="489" t="s">
        <v>792</v>
      </c>
      <c r="S379" s="811" t="s">
        <v>1026</v>
      </c>
      <c r="T379" s="811"/>
    </row>
    <row r="380" spans="9:20" ht="14.25" customHeight="1" thickBot="1" thickTop="1">
      <c r="I380" s="486" t="s">
        <v>38</v>
      </c>
      <c r="J380" s="821"/>
      <c r="K380" s="822"/>
      <c r="L380" s="822"/>
      <c r="M380" s="822"/>
      <c r="N380" s="823"/>
      <c r="O380" s="487"/>
      <c r="P380" s="810" t="s">
        <v>1031</v>
      </c>
      <c r="Q380" s="810"/>
      <c r="R380" s="489" t="s">
        <v>793</v>
      </c>
      <c r="S380" s="811" t="s">
        <v>1021</v>
      </c>
      <c r="T380" s="811"/>
    </row>
    <row r="381" spans="9:20" ht="16.5" thickBot="1" thickTop="1">
      <c r="I381" s="486" t="s">
        <v>39</v>
      </c>
      <c r="J381" s="821"/>
      <c r="K381" s="822"/>
      <c r="L381" s="822"/>
      <c r="M381" s="822"/>
      <c r="N381" s="823"/>
      <c r="O381" s="487"/>
      <c r="P381" s="810" t="s">
        <v>1030</v>
      </c>
      <c r="Q381" s="810"/>
      <c r="R381" s="489" t="s">
        <v>794</v>
      </c>
      <c r="S381" s="809" t="s">
        <v>1023</v>
      </c>
      <c r="T381" s="809"/>
    </row>
    <row r="382" spans="9:20" ht="16.5" thickBot="1" thickTop="1">
      <c r="I382" s="486" t="s">
        <v>40</v>
      </c>
      <c r="J382" s="824"/>
      <c r="K382" s="825"/>
      <c r="L382" s="825"/>
      <c r="M382" s="825"/>
      <c r="N382" s="826"/>
      <c r="O382" s="487"/>
      <c r="P382" s="810" t="s">
        <v>1039</v>
      </c>
      <c r="Q382" s="810"/>
      <c r="R382" s="489" t="s">
        <v>795</v>
      </c>
      <c r="S382" s="812" t="s">
        <v>1075</v>
      </c>
      <c r="T382" s="812"/>
    </row>
    <row r="383" spans="9:20" ht="16.5" thickBot="1" thickTop="1">
      <c r="I383" s="486" t="s">
        <v>41</v>
      </c>
      <c r="J383" s="827"/>
      <c r="K383" s="828"/>
      <c r="L383" s="828"/>
      <c r="M383" s="828"/>
      <c r="N383" s="829"/>
      <c r="O383" s="487"/>
      <c r="P383" s="810" t="s">
        <v>1027</v>
      </c>
      <c r="Q383" s="810"/>
      <c r="R383" s="490" t="s">
        <v>796</v>
      </c>
      <c r="S383" s="809" t="s">
        <v>789</v>
      </c>
      <c r="T383" s="809"/>
    </row>
    <row r="384" spans="9:20" ht="16.5" thickBot="1" thickTop="1">
      <c r="I384" s="486" t="s">
        <v>42</v>
      </c>
      <c r="J384" s="834"/>
      <c r="K384" s="835"/>
      <c r="L384" s="835"/>
      <c r="M384" s="835"/>
      <c r="N384" s="836"/>
      <c r="O384" s="487"/>
      <c r="P384" s="809" t="s">
        <v>1022</v>
      </c>
      <c r="Q384" s="809"/>
      <c r="R384" s="489" t="s">
        <v>797</v>
      </c>
      <c r="S384" s="809" t="s">
        <v>790</v>
      </c>
      <c r="T384" s="809"/>
    </row>
    <row r="385" spans="9:20" ht="16.5" thickBot="1" thickTop="1">
      <c r="I385" s="486" t="s">
        <v>43</v>
      </c>
      <c r="J385" s="827"/>
      <c r="K385" s="828"/>
      <c r="L385" s="828"/>
      <c r="M385" s="828"/>
      <c r="N385" s="829"/>
      <c r="O385" s="487"/>
      <c r="P385" s="811" t="s">
        <v>507</v>
      </c>
      <c r="Q385" s="811"/>
      <c r="R385" s="491" t="s">
        <v>798</v>
      </c>
      <c r="S385" s="810" t="s">
        <v>1035</v>
      </c>
      <c r="T385" s="810"/>
    </row>
    <row r="386" spans="9:20" ht="16.5" thickBot="1" thickTop="1">
      <c r="I386" s="486" t="s">
        <v>44</v>
      </c>
      <c r="J386" s="837"/>
      <c r="K386" s="838"/>
      <c r="L386" s="838"/>
      <c r="M386" s="838"/>
      <c r="N386" s="839"/>
      <c r="O386" s="487"/>
      <c r="P386" s="809" t="s">
        <v>1029</v>
      </c>
      <c r="Q386" s="809"/>
      <c r="R386" s="491" t="s">
        <v>799</v>
      </c>
      <c r="S386" s="813" t="s">
        <v>785</v>
      </c>
      <c r="T386" s="813"/>
    </row>
    <row r="387" spans="9:20" ht="16.5" thickBot="1" thickTop="1">
      <c r="I387" s="486" t="s">
        <v>98</v>
      </c>
      <c r="J387" s="824"/>
      <c r="K387" s="825"/>
      <c r="L387" s="825"/>
      <c r="M387" s="825"/>
      <c r="N387" s="826"/>
      <c r="O387" s="487"/>
      <c r="P387" s="812" t="s">
        <v>1074</v>
      </c>
      <c r="Q387" s="812"/>
      <c r="R387" s="491" t="s">
        <v>800</v>
      </c>
      <c r="S387" s="810" t="s">
        <v>357</v>
      </c>
      <c r="T387" s="810"/>
    </row>
    <row r="388" spans="9:20" ht="16.5" thickBot="1" thickTop="1">
      <c r="I388" s="486" t="s">
        <v>99</v>
      </c>
      <c r="J388" s="840"/>
      <c r="K388" s="841"/>
      <c r="L388" s="841"/>
      <c r="M388" s="841"/>
      <c r="N388" s="842"/>
      <c r="O388" s="487"/>
      <c r="P388" s="812" t="s">
        <v>1032</v>
      </c>
      <c r="Q388" s="812"/>
      <c r="R388" s="491" t="s">
        <v>801</v>
      </c>
      <c r="S388" s="811" t="s">
        <v>1033</v>
      </c>
      <c r="T388" s="811"/>
    </row>
    <row r="389" spans="9:20" ht="16.5" thickBot="1" thickTop="1">
      <c r="I389" s="486" t="s">
        <v>100</v>
      </c>
      <c r="J389" s="824"/>
      <c r="K389" s="825"/>
      <c r="L389" s="825"/>
      <c r="M389" s="825"/>
      <c r="N389" s="826"/>
      <c r="O389" s="487"/>
      <c r="P389" s="813" t="s">
        <v>865</v>
      </c>
      <c r="Q389" s="813"/>
      <c r="R389" s="491" t="s">
        <v>802</v>
      </c>
      <c r="S389" s="810" t="s">
        <v>1171</v>
      </c>
      <c r="T389" s="810"/>
    </row>
    <row r="390" spans="9:15" ht="16.5" thickBot="1" thickTop="1">
      <c r="I390" s="486" t="s">
        <v>101</v>
      </c>
      <c r="J390" s="827"/>
      <c r="K390" s="828"/>
      <c r="L390" s="828"/>
      <c r="M390" s="828"/>
      <c r="N390" s="829"/>
      <c r="O390" s="487"/>
    </row>
    <row r="391" spans="9:15" ht="16.5" thickBot="1" thickTop="1">
      <c r="I391" s="486" t="s">
        <v>102</v>
      </c>
      <c r="J391" s="827"/>
      <c r="K391" s="828"/>
      <c r="L391" s="828"/>
      <c r="M391" s="828"/>
      <c r="N391" s="829"/>
      <c r="O391" s="487"/>
    </row>
    <row r="392" spans="9:15" ht="16.5" thickBot="1" thickTop="1">
      <c r="I392" s="486" t="s">
        <v>103</v>
      </c>
      <c r="J392" s="834"/>
      <c r="K392" s="835"/>
      <c r="L392" s="835"/>
      <c r="M392" s="835"/>
      <c r="N392" s="836"/>
      <c r="O392" s="487"/>
    </row>
    <row r="393" spans="9:15" ht="16.5" thickBot="1" thickTop="1">
      <c r="I393" s="486" t="s">
        <v>104</v>
      </c>
      <c r="J393" s="824"/>
      <c r="K393" s="825"/>
      <c r="L393" s="825"/>
      <c r="M393" s="825"/>
      <c r="N393" s="826"/>
      <c r="O393" s="487"/>
    </row>
    <row r="394" spans="9:15" ht="16.5" thickBot="1" thickTop="1">
      <c r="I394" s="486" t="s">
        <v>105</v>
      </c>
      <c r="J394" s="821"/>
      <c r="K394" s="822"/>
      <c r="L394" s="822"/>
      <c r="M394" s="822"/>
      <c r="N394" s="823"/>
      <c r="O394" s="487"/>
    </row>
    <row r="395" spans="9:15" ht="16.5" thickBot="1" thickTop="1">
      <c r="I395" s="486" t="s">
        <v>106</v>
      </c>
      <c r="J395" s="834"/>
      <c r="K395" s="835"/>
      <c r="L395" s="835"/>
      <c r="M395" s="835"/>
      <c r="N395" s="836"/>
      <c r="O395" s="487"/>
    </row>
    <row r="396" spans="9:15" ht="16.5" thickBot="1" thickTop="1">
      <c r="I396" s="486" t="s">
        <v>107</v>
      </c>
      <c r="J396" s="827"/>
      <c r="K396" s="828"/>
      <c r="L396" s="828"/>
      <c r="M396" s="828"/>
      <c r="N396" s="829"/>
      <c r="O396" s="487"/>
    </row>
    <row r="397" spans="9:15" ht="16.5" thickBot="1" thickTop="1">
      <c r="I397" s="486" t="s">
        <v>108</v>
      </c>
      <c r="J397" s="821"/>
      <c r="K397" s="822"/>
      <c r="L397" s="822"/>
      <c r="M397" s="822"/>
      <c r="N397" s="823"/>
      <c r="O397" s="487"/>
    </row>
    <row r="398" spans="9:15" ht="16.5" thickBot="1" thickTop="1">
      <c r="I398" s="486" t="s">
        <v>786</v>
      </c>
      <c r="J398" s="824"/>
      <c r="K398" s="825"/>
      <c r="L398" s="825"/>
      <c r="M398" s="825"/>
      <c r="N398" s="826"/>
      <c r="O398" s="487"/>
    </row>
    <row r="399" spans="9:15" ht="16.5" thickBot="1" thickTop="1">
      <c r="I399" s="486" t="s">
        <v>787</v>
      </c>
      <c r="J399" s="827"/>
      <c r="K399" s="828"/>
      <c r="L399" s="828"/>
      <c r="M399" s="828"/>
      <c r="N399" s="829"/>
      <c r="O399" s="487"/>
    </row>
    <row r="400" spans="16:28" ht="13.5" thickTop="1">
      <c r="P400" s="194">
        <v>42467</v>
      </c>
      <c r="Q400" s="270" t="s">
        <v>634</v>
      </c>
      <c r="R400" s="271" t="s">
        <v>471</v>
      </c>
      <c r="S400" s="271" t="s">
        <v>635</v>
      </c>
      <c r="T400" s="271" t="s">
        <v>636</v>
      </c>
      <c r="U400" s="271" t="s">
        <v>478</v>
      </c>
      <c r="V400" s="271" t="s">
        <v>637</v>
      </c>
      <c r="W400" s="271" t="s">
        <v>638</v>
      </c>
      <c r="X400" s="271" t="s">
        <v>639</v>
      </c>
      <c r="Y400" s="271" t="s">
        <v>640</v>
      </c>
      <c r="Z400" s="271" t="s">
        <v>480</v>
      </c>
      <c r="AA400" s="271" t="s">
        <v>641</v>
      </c>
      <c r="AB400" s="271" t="s">
        <v>642</v>
      </c>
    </row>
    <row r="402" ht="13.5" thickBot="1"/>
    <row r="403" spans="9:20" ht="17.25" thickBot="1" thickTop="1">
      <c r="I403" s="484"/>
      <c r="J403" s="819" t="s">
        <v>110</v>
      </c>
      <c r="K403" s="819"/>
      <c r="L403" s="819"/>
      <c r="M403" s="819"/>
      <c r="N403" s="819"/>
      <c r="O403" s="485"/>
      <c r="P403" s="792" t="s">
        <v>926</v>
      </c>
      <c r="Q403" s="792"/>
      <c r="R403" s="806" t="s">
        <v>791</v>
      </c>
      <c r="S403" s="820">
        <v>42376</v>
      </c>
      <c r="T403" s="820"/>
    </row>
    <row r="404" spans="9:20" ht="16.5" thickBot="1" thickTop="1">
      <c r="I404" s="486" t="s">
        <v>20</v>
      </c>
      <c r="J404" s="821"/>
      <c r="K404" s="822"/>
      <c r="L404" s="822"/>
      <c r="M404" s="822"/>
      <c r="N404" s="823"/>
      <c r="O404" s="487"/>
      <c r="P404" s="792"/>
      <c r="Q404" s="792"/>
      <c r="R404" s="806"/>
      <c r="S404" s="820"/>
      <c r="T404" s="820"/>
    </row>
    <row r="405" spans="9:20" ht="14.25" customHeight="1" thickBot="1" thickTop="1">
      <c r="I405" s="486" t="s">
        <v>21</v>
      </c>
      <c r="J405" s="827"/>
      <c r="K405" s="828"/>
      <c r="L405" s="828"/>
      <c r="M405" s="828"/>
      <c r="N405" s="829"/>
      <c r="O405" s="487"/>
      <c r="P405" s="808"/>
      <c r="Q405" s="808"/>
      <c r="R405" s="492" t="s">
        <v>3</v>
      </c>
      <c r="S405" s="808"/>
      <c r="T405" s="808"/>
    </row>
    <row r="406" spans="9:20" ht="14.25" customHeight="1" thickBot="1" thickTop="1">
      <c r="I406" s="486" t="s">
        <v>22</v>
      </c>
      <c r="J406" s="824"/>
      <c r="K406" s="825"/>
      <c r="L406" s="825"/>
      <c r="M406" s="825"/>
      <c r="N406" s="826"/>
      <c r="O406" s="487"/>
      <c r="P406" s="809" t="s">
        <v>789</v>
      </c>
      <c r="Q406" s="809"/>
      <c r="R406" s="489" t="s">
        <v>803</v>
      </c>
      <c r="S406" s="810" t="s">
        <v>1075</v>
      </c>
      <c r="T406" s="810"/>
    </row>
    <row r="407" spans="9:20" ht="16.5" thickBot="1" thickTop="1">
      <c r="I407" s="486" t="s">
        <v>37</v>
      </c>
      <c r="J407" s="843"/>
      <c r="K407" s="844"/>
      <c r="L407" s="844"/>
      <c r="M407" s="844"/>
      <c r="N407" s="845"/>
      <c r="O407" s="487"/>
      <c r="P407" s="810" t="s">
        <v>865</v>
      </c>
      <c r="Q407" s="810"/>
      <c r="R407" s="489" t="s">
        <v>792</v>
      </c>
      <c r="S407" s="811" t="s">
        <v>1032</v>
      </c>
      <c r="T407" s="811"/>
    </row>
    <row r="408" spans="9:20" ht="16.5" thickBot="1" thickTop="1">
      <c r="I408" s="486" t="s">
        <v>38</v>
      </c>
      <c r="J408" s="821"/>
      <c r="K408" s="822"/>
      <c r="L408" s="822"/>
      <c r="M408" s="822"/>
      <c r="N408" s="823"/>
      <c r="O408" s="487"/>
      <c r="P408" s="810" t="s">
        <v>790</v>
      </c>
      <c r="Q408" s="810"/>
      <c r="R408" s="489" t="s">
        <v>793</v>
      </c>
      <c r="S408" s="811" t="s">
        <v>1035</v>
      </c>
      <c r="T408" s="811"/>
    </row>
    <row r="409" spans="9:20" ht="16.5" thickBot="1" thickTop="1">
      <c r="I409" s="486" t="s">
        <v>39</v>
      </c>
      <c r="J409" s="821"/>
      <c r="K409" s="822"/>
      <c r="L409" s="822"/>
      <c r="M409" s="822"/>
      <c r="N409" s="823"/>
      <c r="O409" s="487"/>
      <c r="P409" s="810" t="s">
        <v>1029</v>
      </c>
      <c r="Q409" s="810"/>
      <c r="R409" s="489" t="s">
        <v>794</v>
      </c>
      <c r="S409" s="809" t="s">
        <v>1074</v>
      </c>
      <c r="T409" s="809"/>
    </row>
    <row r="410" spans="9:20" ht="16.5" thickBot="1" thickTop="1">
      <c r="I410" s="486" t="s">
        <v>40</v>
      </c>
      <c r="J410" s="824"/>
      <c r="K410" s="825"/>
      <c r="L410" s="825"/>
      <c r="M410" s="825"/>
      <c r="N410" s="826"/>
      <c r="O410" s="487"/>
      <c r="P410" s="810" t="s">
        <v>1171</v>
      </c>
      <c r="Q410" s="810"/>
      <c r="R410" s="489" t="s">
        <v>795</v>
      </c>
      <c r="S410" s="812" t="s">
        <v>1033</v>
      </c>
      <c r="T410" s="812"/>
    </row>
    <row r="411" spans="9:20" ht="16.5" thickBot="1" thickTop="1">
      <c r="I411" s="486" t="s">
        <v>41</v>
      </c>
      <c r="J411" s="827"/>
      <c r="K411" s="828"/>
      <c r="L411" s="828"/>
      <c r="M411" s="828"/>
      <c r="N411" s="829"/>
      <c r="O411" s="487"/>
      <c r="P411" s="810" t="s">
        <v>1077</v>
      </c>
      <c r="Q411" s="810"/>
      <c r="R411" s="490" t="s">
        <v>796</v>
      </c>
      <c r="S411" s="809" t="s">
        <v>1026</v>
      </c>
      <c r="T411" s="809"/>
    </row>
    <row r="412" spans="9:20" ht="16.5" thickBot="1" thickTop="1">
      <c r="I412" s="486" t="s">
        <v>42</v>
      </c>
      <c r="J412" s="834"/>
      <c r="K412" s="835"/>
      <c r="L412" s="835"/>
      <c r="M412" s="835"/>
      <c r="N412" s="836"/>
      <c r="O412" s="487"/>
      <c r="P412" s="809" t="s">
        <v>785</v>
      </c>
      <c r="Q412" s="809"/>
      <c r="R412" s="489" t="s">
        <v>797</v>
      </c>
      <c r="S412" s="809" t="s">
        <v>357</v>
      </c>
      <c r="T412" s="809"/>
    </row>
    <row r="413" spans="9:20" ht="16.5" thickBot="1" thickTop="1">
      <c r="I413" s="486" t="s">
        <v>43</v>
      </c>
      <c r="J413" s="827"/>
      <c r="K413" s="828"/>
      <c r="L413" s="828"/>
      <c r="M413" s="828"/>
      <c r="N413" s="829"/>
      <c r="O413" s="487"/>
      <c r="P413" s="811" t="s">
        <v>1021</v>
      </c>
      <c r="Q413" s="811"/>
      <c r="R413" s="491" t="s">
        <v>798</v>
      </c>
      <c r="S413" s="810" t="s">
        <v>1023</v>
      </c>
      <c r="T413" s="810"/>
    </row>
    <row r="414" spans="9:20" ht="16.5" thickBot="1" thickTop="1">
      <c r="I414" s="486" t="s">
        <v>44</v>
      </c>
      <c r="J414" s="837"/>
      <c r="K414" s="838"/>
      <c r="L414" s="838"/>
      <c r="M414" s="838"/>
      <c r="N414" s="839"/>
      <c r="O414" s="487"/>
      <c r="P414" s="809" t="s">
        <v>507</v>
      </c>
      <c r="Q414" s="809"/>
      <c r="R414" s="491" t="s">
        <v>799</v>
      </c>
      <c r="S414" s="813" t="s">
        <v>1022</v>
      </c>
      <c r="T414" s="813"/>
    </row>
    <row r="415" spans="9:20" ht="16.5" thickBot="1" thickTop="1">
      <c r="I415" s="486" t="s">
        <v>98</v>
      </c>
      <c r="J415" s="824"/>
      <c r="K415" s="825"/>
      <c r="L415" s="825"/>
      <c r="M415" s="825"/>
      <c r="N415" s="826"/>
      <c r="O415" s="487"/>
      <c r="P415" s="812" t="s">
        <v>1030</v>
      </c>
      <c r="Q415" s="812"/>
      <c r="R415" s="491" t="s">
        <v>800</v>
      </c>
      <c r="S415" s="810" t="s">
        <v>1031</v>
      </c>
      <c r="T415" s="810"/>
    </row>
    <row r="416" spans="9:20" ht="16.5" thickBot="1" thickTop="1">
      <c r="I416" s="486" t="s">
        <v>99</v>
      </c>
      <c r="J416" s="840"/>
      <c r="K416" s="841"/>
      <c r="L416" s="841"/>
      <c r="M416" s="841"/>
      <c r="N416" s="842"/>
      <c r="O416" s="487"/>
      <c r="P416" s="812" t="s">
        <v>1027</v>
      </c>
      <c r="Q416" s="812"/>
      <c r="R416" s="491" t="s">
        <v>801</v>
      </c>
      <c r="S416" s="811" t="s">
        <v>1039</v>
      </c>
      <c r="T416" s="811"/>
    </row>
    <row r="417" spans="9:20" ht="16.5" thickBot="1" thickTop="1">
      <c r="I417" s="486" t="s">
        <v>100</v>
      </c>
      <c r="J417" s="824"/>
      <c r="K417" s="825"/>
      <c r="L417" s="825"/>
      <c r="M417" s="825"/>
      <c r="N417" s="826"/>
      <c r="O417" s="487"/>
      <c r="P417" s="813" t="s">
        <v>1028</v>
      </c>
      <c r="Q417" s="813"/>
      <c r="R417" s="491" t="s">
        <v>802</v>
      </c>
      <c r="S417" s="810" t="s">
        <v>784</v>
      </c>
      <c r="T417" s="810"/>
    </row>
    <row r="418" spans="9:15" ht="16.5" thickBot="1" thickTop="1">
      <c r="I418" s="486" t="s">
        <v>101</v>
      </c>
      <c r="J418" s="827"/>
      <c r="K418" s="828"/>
      <c r="L418" s="828"/>
      <c r="M418" s="828"/>
      <c r="N418" s="829"/>
      <c r="O418" s="487"/>
    </row>
    <row r="419" spans="9:15" ht="16.5" thickBot="1" thickTop="1">
      <c r="I419" s="486" t="s">
        <v>102</v>
      </c>
      <c r="J419" s="827"/>
      <c r="K419" s="828"/>
      <c r="L419" s="828"/>
      <c r="M419" s="828"/>
      <c r="N419" s="829"/>
      <c r="O419" s="487"/>
    </row>
    <row r="420" spans="9:15" ht="16.5" thickBot="1" thickTop="1">
      <c r="I420" s="486" t="s">
        <v>103</v>
      </c>
      <c r="J420" s="834"/>
      <c r="K420" s="835"/>
      <c r="L420" s="835"/>
      <c r="M420" s="835"/>
      <c r="N420" s="836"/>
      <c r="O420" s="487"/>
    </row>
    <row r="421" spans="9:15" ht="16.5" thickBot="1" thickTop="1">
      <c r="I421" s="486" t="s">
        <v>104</v>
      </c>
      <c r="J421" s="824"/>
      <c r="K421" s="825"/>
      <c r="L421" s="825"/>
      <c r="M421" s="825"/>
      <c r="N421" s="826"/>
      <c r="O421" s="487"/>
    </row>
    <row r="422" spans="9:15" ht="16.5" thickBot="1" thickTop="1">
      <c r="I422" s="486" t="s">
        <v>105</v>
      </c>
      <c r="J422" s="821"/>
      <c r="K422" s="822"/>
      <c r="L422" s="822"/>
      <c r="M422" s="822"/>
      <c r="N422" s="823"/>
      <c r="O422" s="487"/>
    </row>
    <row r="423" spans="9:15" ht="16.5" thickBot="1" thickTop="1">
      <c r="I423" s="486" t="s">
        <v>106</v>
      </c>
      <c r="J423" s="834"/>
      <c r="K423" s="835"/>
      <c r="L423" s="835"/>
      <c r="M423" s="835"/>
      <c r="N423" s="836"/>
      <c r="O423" s="487"/>
    </row>
    <row r="424" spans="9:15" ht="16.5" thickBot="1" thickTop="1">
      <c r="I424" s="486" t="s">
        <v>107</v>
      </c>
      <c r="J424" s="827"/>
      <c r="K424" s="828"/>
      <c r="L424" s="828"/>
      <c r="M424" s="828"/>
      <c r="N424" s="829"/>
      <c r="O424" s="487"/>
    </row>
    <row r="425" spans="9:15" ht="16.5" thickBot="1" thickTop="1">
      <c r="I425" s="486" t="s">
        <v>108</v>
      </c>
      <c r="J425" s="821"/>
      <c r="K425" s="822"/>
      <c r="L425" s="822"/>
      <c r="M425" s="822"/>
      <c r="N425" s="823"/>
      <c r="O425" s="487"/>
    </row>
    <row r="426" spans="9:15" ht="16.5" thickBot="1" thickTop="1">
      <c r="I426" s="486" t="s">
        <v>786</v>
      </c>
      <c r="J426" s="824"/>
      <c r="K426" s="825"/>
      <c r="L426" s="825"/>
      <c r="M426" s="825"/>
      <c r="N426" s="826"/>
      <c r="O426" s="487"/>
    </row>
    <row r="427" spans="9:15" ht="16.5" thickBot="1" thickTop="1">
      <c r="I427" s="486" t="s">
        <v>787</v>
      </c>
      <c r="J427" s="827"/>
      <c r="K427" s="828"/>
      <c r="L427" s="828"/>
      <c r="M427" s="828"/>
      <c r="N427" s="829"/>
      <c r="O427" s="487"/>
    </row>
    <row r="428" ht="13.5" thickTop="1"/>
    <row r="429" spans="15:28" ht="12.75">
      <c r="O429" s="84">
        <v>13</v>
      </c>
      <c r="P429" s="320">
        <v>42474</v>
      </c>
      <c r="Q429" s="270" t="s">
        <v>643</v>
      </c>
      <c r="R429" s="271" t="s">
        <v>472</v>
      </c>
      <c r="S429" s="271" t="s">
        <v>644</v>
      </c>
      <c r="T429" s="271" t="s">
        <v>477</v>
      </c>
      <c r="U429" s="271" t="s">
        <v>645</v>
      </c>
      <c r="V429" s="271" t="s">
        <v>646</v>
      </c>
      <c r="W429" s="271" t="s">
        <v>647</v>
      </c>
      <c r="X429" s="271" t="s">
        <v>648</v>
      </c>
      <c r="Y429" s="271" t="s">
        <v>649</v>
      </c>
      <c r="Z429" s="271" t="s">
        <v>650</v>
      </c>
      <c r="AA429" s="271" t="s">
        <v>651</v>
      </c>
      <c r="AB429" s="271" t="s">
        <v>652</v>
      </c>
    </row>
    <row r="430" ht="13.5" thickBot="1"/>
    <row r="431" spans="9:20" ht="17.25" thickBot="1" thickTop="1">
      <c r="I431" s="484"/>
      <c r="J431" s="819" t="s">
        <v>110</v>
      </c>
      <c r="K431" s="819"/>
      <c r="L431" s="819"/>
      <c r="M431" s="819"/>
      <c r="N431" s="819"/>
      <c r="O431" s="485"/>
      <c r="P431" s="792" t="s">
        <v>1321</v>
      </c>
      <c r="Q431" s="792"/>
      <c r="R431" s="806" t="s">
        <v>791</v>
      </c>
      <c r="S431" s="820">
        <v>42474</v>
      </c>
      <c r="T431" s="820"/>
    </row>
    <row r="432" spans="9:20" ht="16.5" thickBot="1" thickTop="1">
      <c r="I432" s="486" t="s">
        <v>20</v>
      </c>
      <c r="J432" s="519"/>
      <c r="K432" s="534"/>
      <c r="L432" s="534"/>
      <c r="M432" s="534"/>
      <c r="N432" s="535"/>
      <c r="O432" s="487"/>
      <c r="P432" s="792"/>
      <c r="Q432" s="792"/>
      <c r="R432" s="806"/>
      <c r="S432" s="820"/>
      <c r="T432" s="820"/>
    </row>
    <row r="433" spans="9:20" ht="16.5" thickBot="1" thickTop="1">
      <c r="I433" s="486" t="s">
        <v>21</v>
      </c>
      <c r="J433" s="520"/>
      <c r="K433" s="536"/>
      <c r="L433" s="536"/>
      <c r="M433" s="536"/>
      <c r="N433" s="537"/>
      <c r="O433" s="487"/>
      <c r="P433" s="808"/>
      <c r="Q433" s="808"/>
      <c r="R433" s="492" t="s">
        <v>3</v>
      </c>
      <c r="S433" s="808"/>
      <c r="T433" s="808"/>
    </row>
    <row r="434" spans="9:20" ht="16.5" thickBot="1" thickTop="1">
      <c r="I434" s="486" t="s">
        <v>22</v>
      </c>
      <c r="J434" s="521"/>
      <c r="K434" s="538"/>
      <c r="L434" s="538"/>
      <c r="M434" s="538"/>
      <c r="N434" s="539"/>
      <c r="O434" s="487"/>
      <c r="P434" s="809" t="s">
        <v>790</v>
      </c>
      <c r="Q434" s="809"/>
      <c r="R434" s="489" t="s">
        <v>803</v>
      </c>
      <c r="S434" s="810" t="s">
        <v>865</v>
      </c>
      <c r="T434" s="810"/>
    </row>
    <row r="435" spans="9:20" ht="16.5" thickBot="1" thickTop="1">
      <c r="I435" s="486" t="s">
        <v>37</v>
      </c>
      <c r="J435" s="522"/>
      <c r="K435" s="540"/>
      <c r="L435" s="540"/>
      <c r="M435" s="540"/>
      <c r="N435" s="541"/>
      <c r="O435" s="487"/>
      <c r="P435" s="810" t="s">
        <v>1029</v>
      </c>
      <c r="Q435" s="810"/>
      <c r="R435" s="489" t="s">
        <v>792</v>
      </c>
      <c r="S435" s="811" t="s">
        <v>1035</v>
      </c>
      <c r="T435" s="811"/>
    </row>
    <row r="436" spans="9:20" ht="16.5" thickBot="1" thickTop="1">
      <c r="I436" s="486" t="s">
        <v>38</v>
      </c>
      <c r="J436" s="519"/>
      <c r="K436" s="534"/>
      <c r="L436" s="534"/>
      <c r="M436" s="534"/>
      <c r="N436" s="535"/>
      <c r="O436" s="487"/>
      <c r="P436" s="810" t="s">
        <v>1074</v>
      </c>
      <c r="Q436" s="810"/>
      <c r="R436" s="489" t="s">
        <v>793</v>
      </c>
      <c r="S436" s="811" t="s">
        <v>1075</v>
      </c>
      <c r="T436" s="811"/>
    </row>
    <row r="437" spans="9:20" ht="16.5" thickBot="1" thickTop="1">
      <c r="I437" s="486" t="s">
        <v>39</v>
      </c>
      <c r="J437" s="519"/>
      <c r="K437" s="534"/>
      <c r="L437" s="534"/>
      <c r="M437" s="534"/>
      <c r="N437" s="535"/>
      <c r="O437" s="487"/>
      <c r="P437" s="810" t="s">
        <v>789</v>
      </c>
      <c r="Q437" s="810"/>
      <c r="R437" s="489" t="s">
        <v>794</v>
      </c>
      <c r="S437" s="809" t="s">
        <v>1032</v>
      </c>
      <c r="T437" s="809"/>
    </row>
    <row r="438" spans="9:20" ht="16.5" thickBot="1" thickTop="1">
      <c r="I438" s="486" t="s">
        <v>40</v>
      </c>
      <c r="J438" s="521"/>
      <c r="K438" s="538"/>
      <c r="L438" s="538"/>
      <c r="M438" s="538"/>
      <c r="N438" s="539"/>
      <c r="O438" s="487"/>
      <c r="P438" s="810" t="s">
        <v>1077</v>
      </c>
      <c r="Q438" s="810"/>
      <c r="R438" s="489" t="s">
        <v>795</v>
      </c>
      <c r="S438" s="812" t="s">
        <v>357</v>
      </c>
      <c r="T438" s="812"/>
    </row>
    <row r="439" spans="9:20" ht="16.5" thickBot="1" thickTop="1">
      <c r="I439" s="486" t="s">
        <v>41</v>
      </c>
      <c r="J439" s="520"/>
      <c r="K439" s="536"/>
      <c r="L439" s="536"/>
      <c r="M439" s="536"/>
      <c r="N439" s="537"/>
      <c r="O439" s="487"/>
      <c r="P439" s="810" t="s">
        <v>1023</v>
      </c>
      <c r="Q439" s="810"/>
      <c r="R439" s="490" t="s">
        <v>796</v>
      </c>
      <c r="S439" s="809" t="s">
        <v>785</v>
      </c>
      <c r="T439" s="809"/>
    </row>
    <row r="440" spans="9:20" ht="16.5" thickBot="1" thickTop="1">
      <c r="I440" s="486" t="s">
        <v>42</v>
      </c>
      <c r="J440" s="523"/>
      <c r="K440" s="542"/>
      <c r="L440" s="542"/>
      <c r="M440" s="542"/>
      <c r="N440" s="543"/>
      <c r="O440" s="487"/>
      <c r="P440" s="809" t="s">
        <v>1171</v>
      </c>
      <c r="Q440" s="809"/>
      <c r="R440" s="489" t="s">
        <v>797</v>
      </c>
      <c r="S440" s="809" t="s">
        <v>1021</v>
      </c>
      <c r="T440" s="809"/>
    </row>
    <row r="441" spans="9:20" ht="16.5" thickBot="1" thickTop="1">
      <c r="I441" s="486" t="s">
        <v>43</v>
      </c>
      <c r="J441" s="520"/>
      <c r="K441" s="536"/>
      <c r="L441" s="536"/>
      <c r="M441" s="536"/>
      <c r="N441" s="537"/>
      <c r="O441" s="487"/>
      <c r="P441" s="811" t="s">
        <v>1026</v>
      </c>
      <c r="Q441" s="811"/>
      <c r="R441" s="491" t="s">
        <v>798</v>
      </c>
      <c r="S441" s="810" t="s">
        <v>1033</v>
      </c>
      <c r="T441" s="810"/>
    </row>
    <row r="442" spans="9:20" ht="16.5" thickBot="1" thickTop="1">
      <c r="I442" s="486" t="s">
        <v>44</v>
      </c>
      <c r="J442" s="524"/>
      <c r="K442" s="544"/>
      <c r="L442" s="544"/>
      <c r="M442" s="544"/>
      <c r="N442" s="545"/>
      <c r="O442" s="487"/>
      <c r="P442" s="809" t="s">
        <v>1030</v>
      </c>
      <c r="Q442" s="809"/>
      <c r="R442" s="491" t="s">
        <v>799</v>
      </c>
      <c r="S442" s="813" t="s">
        <v>1027</v>
      </c>
      <c r="T442" s="813"/>
    </row>
    <row r="443" spans="9:20" ht="16.5" thickBot="1" thickTop="1">
      <c r="I443" s="486" t="s">
        <v>98</v>
      </c>
      <c r="J443" s="521"/>
      <c r="K443" s="538"/>
      <c r="L443" s="538"/>
      <c r="M443" s="538"/>
      <c r="N443" s="539"/>
      <c r="O443" s="487"/>
      <c r="P443" s="812" t="s">
        <v>784</v>
      </c>
      <c r="Q443" s="812"/>
      <c r="R443" s="491" t="s">
        <v>800</v>
      </c>
      <c r="S443" s="810" t="s">
        <v>1039</v>
      </c>
      <c r="T443" s="810"/>
    </row>
    <row r="444" spans="9:20" ht="16.5" thickBot="1" thickTop="1">
      <c r="I444" s="486" t="s">
        <v>99</v>
      </c>
      <c r="J444" s="525"/>
      <c r="K444" s="546"/>
      <c r="L444" s="546"/>
      <c r="M444" s="546"/>
      <c r="N444" s="547"/>
      <c r="O444" s="487"/>
      <c r="P444" s="812" t="s">
        <v>1028</v>
      </c>
      <c r="Q444" s="812"/>
      <c r="R444" s="491" t="s">
        <v>801</v>
      </c>
      <c r="S444" s="811" t="s">
        <v>507</v>
      </c>
      <c r="T444" s="811"/>
    </row>
    <row r="445" spans="9:20" ht="16.5" thickBot="1" thickTop="1">
      <c r="I445" s="486" t="s">
        <v>100</v>
      </c>
      <c r="J445" s="521"/>
      <c r="K445" s="538"/>
      <c r="L445" s="538"/>
      <c r="M445" s="538"/>
      <c r="N445" s="539"/>
      <c r="O445" s="487"/>
      <c r="P445" s="813" t="s">
        <v>1031</v>
      </c>
      <c r="Q445" s="813"/>
      <c r="R445" s="491" t="s">
        <v>802</v>
      </c>
      <c r="S445" s="810" t="s">
        <v>1022</v>
      </c>
      <c r="T445" s="810"/>
    </row>
    <row r="446" spans="9:15" ht="16.5" thickBot="1" thickTop="1">
      <c r="I446" s="486" t="s">
        <v>101</v>
      </c>
      <c r="J446" s="520"/>
      <c r="K446" s="536"/>
      <c r="L446" s="536"/>
      <c r="M446" s="536"/>
      <c r="N446" s="537"/>
      <c r="O446" s="487"/>
    </row>
    <row r="447" spans="9:15" ht="16.5" thickBot="1" thickTop="1">
      <c r="I447" s="486" t="s">
        <v>102</v>
      </c>
      <c r="J447" s="520"/>
      <c r="K447" s="536"/>
      <c r="L447" s="536"/>
      <c r="M447" s="536"/>
      <c r="N447" s="537"/>
      <c r="O447" s="487"/>
    </row>
    <row r="448" spans="9:15" ht="16.5" thickBot="1" thickTop="1">
      <c r="I448" s="486" t="s">
        <v>103</v>
      </c>
      <c r="J448" s="523"/>
      <c r="K448" s="542"/>
      <c r="L448" s="542"/>
      <c r="M448" s="542"/>
      <c r="N448" s="543"/>
      <c r="O448" s="487"/>
    </row>
    <row r="449" spans="9:15" ht="16.5" thickBot="1" thickTop="1">
      <c r="I449" s="486" t="s">
        <v>104</v>
      </c>
      <c r="J449" s="521"/>
      <c r="K449" s="538"/>
      <c r="L449" s="538"/>
      <c r="M449" s="538"/>
      <c r="N449" s="539"/>
      <c r="O449" s="487"/>
    </row>
    <row r="450" spans="9:15" ht="16.5" thickBot="1" thickTop="1">
      <c r="I450" s="486" t="s">
        <v>105</v>
      </c>
      <c r="J450" s="519"/>
      <c r="K450" s="534"/>
      <c r="L450" s="534"/>
      <c r="M450" s="534"/>
      <c r="N450" s="535"/>
      <c r="O450" s="487"/>
    </row>
    <row r="451" spans="9:15" ht="16.5" thickBot="1" thickTop="1">
      <c r="I451" s="486" t="s">
        <v>106</v>
      </c>
      <c r="J451" s="523"/>
      <c r="K451" s="542"/>
      <c r="L451" s="542"/>
      <c r="M451" s="542"/>
      <c r="N451" s="543"/>
      <c r="O451" s="487"/>
    </row>
    <row r="452" spans="9:15" ht="16.5" thickBot="1" thickTop="1">
      <c r="I452" s="486" t="s">
        <v>107</v>
      </c>
      <c r="J452" s="520"/>
      <c r="K452" s="536"/>
      <c r="L452" s="536"/>
      <c r="M452" s="536"/>
      <c r="N452" s="537"/>
      <c r="O452" s="487"/>
    </row>
    <row r="453" spans="9:15" ht="16.5" thickBot="1" thickTop="1">
      <c r="I453" s="486" t="s">
        <v>108</v>
      </c>
      <c r="J453" s="519"/>
      <c r="K453" s="534"/>
      <c r="L453" s="534"/>
      <c r="M453" s="534"/>
      <c r="N453" s="535"/>
      <c r="O453" s="487"/>
    </row>
    <row r="454" spans="9:15" ht="16.5" thickBot="1" thickTop="1">
      <c r="I454" s="486" t="s">
        <v>786</v>
      </c>
      <c r="J454" s="521"/>
      <c r="K454" s="538"/>
      <c r="L454" s="538"/>
      <c r="M454" s="538"/>
      <c r="N454" s="539"/>
      <c r="O454" s="487"/>
    </row>
    <row r="455" spans="9:15" ht="16.5" thickBot="1" thickTop="1">
      <c r="I455" s="486" t="s">
        <v>787</v>
      </c>
      <c r="J455" s="520"/>
      <c r="K455" s="536"/>
      <c r="L455" s="536"/>
      <c r="M455" s="536"/>
      <c r="N455" s="537"/>
      <c r="O455" s="487"/>
    </row>
    <row r="456" spans="9:15" ht="13.5" thickTop="1">
      <c r="I456" s="188"/>
      <c r="J456" s="84"/>
      <c r="K456" s="84"/>
      <c r="L456" s="84"/>
      <c r="M456" s="84"/>
      <c r="N456" s="84"/>
      <c r="O456" s="84"/>
    </row>
    <row r="457" spans="15:28" ht="12.75">
      <c r="O457" s="84">
        <v>14</v>
      </c>
      <c r="P457" s="320">
        <v>42481</v>
      </c>
      <c r="Q457" s="270" t="s">
        <v>653</v>
      </c>
      <c r="R457" s="271" t="s">
        <v>654</v>
      </c>
      <c r="S457" s="271" t="s">
        <v>655</v>
      </c>
      <c r="T457" s="271" t="s">
        <v>656</v>
      </c>
      <c r="U457" s="271" t="s">
        <v>657</v>
      </c>
      <c r="V457" s="271" t="s">
        <v>658</v>
      </c>
      <c r="W457" s="271" t="s">
        <v>499</v>
      </c>
      <c r="X457" s="271" t="s">
        <v>659</v>
      </c>
      <c r="Y457" s="271" t="s">
        <v>660</v>
      </c>
      <c r="Z457" s="271" t="s">
        <v>661</v>
      </c>
      <c r="AA457" s="271" t="s">
        <v>662</v>
      </c>
      <c r="AB457" s="271" t="s">
        <v>663</v>
      </c>
    </row>
    <row r="460" ht="13.5" thickBot="1"/>
    <row r="461" spans="9:20" ht="17.25" thickBot="1" thickTop="1">
      <c r="I461" s="484"/>
      <c r="J461" s="819" t="s">
        <v>110</v>
      </c>
      <c r="K461" s="819"/>
      <c r="L461" s="819"/>
      <c r="M461" s="819"/>
      <c r="N461" s="819"/>
      <c r="O461" s="485"/>
      <c r="P461" s="792" t="s">
        <v>1322</v>
      </c>
      <c r="Q461" s="792"/>
      <c r="R461" s="806" t="s">
        <v>791</v>
      </c>
      <c r="S461" s="820">
        <v>42481</v>
      </c>
      <c r="T461" s="820"/>
    </row>
    <row r="462" spans="9:20" ht="16.5" thickBot="1" thickTop="1">
      <c r="I462" s="486" t="s">
        <v>20</v>
      </c>
      <c r="J462" s="519"/>
      <c r="K462" s="534"/>
      <c r="L462" s="534"/>
      <c r="M462" s="534"/>
      <c r="N462" s="535"/>
      <c r="O462" s="487"/>
      <c r="P462" s="792"/>
      <c r="Q462" s="792"/>
      <c r="R462" s="806"/>
      <c r="S462" s="820"/>
      <c r="T462" s="820"/>
    </row>
    <row r="463" spans="9:20" ht="16.5" thickBot="1" thickTop="1">
      <c r="I463" s="486" t="s">
        <v>21</v>
      </c>
      <c r="J463" s="520"/>
      <c r="K463" s="536"/>
      <c r="L463" s="536"/>
      <c r="M463" s="536"/>
      <c r="N463" s="537"/>
      <c r="O463" s="487"/>
      <c r="P463" s="808"/>
      <c r="Q463" s="808"/>
      <c r="R463" s="492" t="s">
        <v>3</v>
      </c>
      <c r="S463" s="808"/>
      <c r="T463" s="808"/>
    </row>
    <row r="464" spans="9:20" ht="16.5" thickBot="1" thickTop="1">
      <c r="I464" s="486" t="s">
        <v>22</v>
      </c>
      <c r="J464" s="521"/>
      <c r="K464" s="538"/>
      <c r="L464" s="538"/>
      <c r="M464" s="538"/>
      <c r="N464" s="539"/>
      <c r="O464" s="487"/>
      <c r="P464" s="809" t="s">
        <v>1022</v>
      </c>
      <c r="Q464" s="809"/>
      <c r="R464" s="489" t="s">
        <v>803</v>
      </c>
      <c r="S464" s="810" t="s">
        <v>1033</v>
      </c>
      <c r="T464" s="810"/>
    </row>
    <row r="465" spans="9:20" ht="16.5" thickBot="1" thickTop="1">
      <c r="I465" s="486" t="s">
        <v>37</v>
      </c>
      <c r="J465" s="522"/>
      <c r="K465" s="540"/>
      <c r="L465" s="540"/>
      <c r="M465" s="540"/>
      <c r="N465" s="541"/>
      <c r="O465" s="487"/>
      <c r="P465" s="810" t="s">
        <v>507</v>
      </c>
      <c r="Q465" s="810"/>
      <c r="R465" s="489" t="s">
        <v>792</v>
      </c>
      <c r="S465" s="811" t="s">
        <v>1171</v>
      </c>
      <c r="T465" s="811"/>
    </row>
    <row r="466" spans="9:20" ht="16.5" thickBot="1" thickTop="1">
      <c r="I466" s="486" t="s">
        <v>38</v>
      </c>
      <c r="J466" s="519"/>
      <c r="K466" s="534"/>
      <c r="L466" s="534"/>
      <c r="M466" s="534"/>
      <c r="N466" s="535"/>
      <c r="O466" s="487"/>
      <c r="P466" s="810" t="s">
        <v>1039</v>
      </c>
      <c r="Q466" s="810"/>
      <c r="R466" s="489" t="s">
        <v>793</v>
      </c>
      <c r="S466" s="811" t="s">
        <v>785</v>
      </c>
      <c r="T466" s="811"/>
    </row>
    <row r="467" spans="9:20" ht="16.5" thickBot="1" thickTop="1">
      <c r="I467" s="486" t="s">
        <v>39</v>
      </c>
      <c r="J467" s="519"/>
      <c r="K467" s="534"/>
      <c r="L467" s="534"/>
      <c r="M467" s="534"/>
      <c r="N467" s="535"/>
      <c r="O467" s="487"/>
      <c r="P467" s="810" t="s">
        <v>1027</v>
      </c>
      <c r="Q467" s="810"/>
      <c r="R467" s="489" t="s">
        <v>794</v>
      </c>
      <c r="S467" s="809" t="s">
        <v>357</v>
      </c>
      <c r="T467" s="809"/>
    </row>
    <row r="468" spans="9:20" ht="16.5" thickBot="1" thickTop="1">
      <c r="I468" s="486" t="s">
        <v>40</v>
      </c>
      <c r="J468" s="521"/>
      <c r="K468" s="538"/>
      <c r="L468" s="538"/>
      <c r="M468" s="538"/>
      <c r="N468" s="539"/>
      <c r="O468" s="487"/>
      <c r="P468" s="810" t="s">
        <v>789</v>
      </c>
      <c r="Q468" s="810"/>
      <c r="R468" s="489" t="s">
        <v>795</v>
      </c>
      <c r="S468" s="812" t="s">
        <v>1028</v>
      </c>
      <c r="T468" s="812"/>
    </row>
    <row r="469" spans="9:20" ht="16.5" thickBot="1" thickTop="1">
      <c r="I469" s="486" t="s">
        <v>41</v>
      </c>
      <c r="J469" s="520"/>
      <c r="K469" s="536"/>
      <c r="L469" s="536"/>
      <c r="M469" s="536"/>
      <c r="N469" s="537"/>
      <c r="O469" s="487"/>
      <c r="P469" s="810" t="s">
        <v>1075</v>
      </c>
      <c r="Q469" s="810"/>
      <c r="R469" s="490" t="s">
        <v>796</v>
      </c>
      <c r="S469" s="809" t="s">
        <v>784</v>
      </c>
      <c r="T469" s="809"/>
    </row>
    <row r="470" spans="9:20" ht="16.5" thickBot="1" thickTop="1">
      <c r="I470" s="486" t="s">
        <v>42</v>
      </c>
      <c r="J470" s="523"/>
      <c r="K470" s="542"/>
      <c r="L470" s="542"/>
      <c r="M470" s="542"/>
      <c r="N470" s="543"/>
      <c r="O470" s="487"/>
      <c r="P470" s="809" t="s">
        <v>1035</v>
      </c>
      <c r="Q470" s="809"/>
      <c r="R470" s="489" t="s">
        <v>797</v>
      </c>
      <c r="S470" s="809" t="s">
        <v>1030</v>
      </c>
      <c r="T470" s="809"/>
    </row>
    <row r="471" spans="9:20" ht="16.5" thickBot="1" thickTop="1">
      <c r="I471" s="486" t="s">
        <v>43</v>
      </c>
      <c r="J471" s="520"/>
      <c r="K471" s="536"/>
      <c r="L471" s="536"/>
      <c r="M471" s="536"/>
      <c r="N471" s="537"/>
      <c r="O471" s="487"/>
      <c r="P471" s="811" t="s">
        <v>790</v>
      </c>
      <c r="Q471" s="811"/>
      <c r="R471" s="491" t="s">
        <v>798</v>
      </c>
      <c r="S471" s="810" t="s">
        <v>1031</v>
      </c>
      <c r="T471" s="810"/>
    </row>
    <row r="472" spans="9:20" ht="16.5" thickBot="1" thickTop="1">
      <c r="I472" s="486" t="s">
        <v>44</v>
      </c>
      <c r="J472" s="524"/>
      <c r="K472" s="544"/>
      <c r="L472" s="544"/>
      <c r="M472" s="544"/>
      <c r="N472" s="545"/>
      <c r="O472" s="487"/>
      <c r="P472" s="809" t="s">
        <v>1021</v>
      </c>
      <c r="Q472" s="809"/>
      <c r="R472" s="491" t="s">
        <v>799</v>
      </c>
      <c r="S472" s="813" t="s">
        <v>1074</v>
      </c>
      <c r="T472" s="813"/>
    </row>
    <row r="473" spans="9:20" ht="16.5" thickBot="1" thickTop="1">
      <c r="I473" s="486" t="s">
        <v>98</v>
      </c>
      <c r="J473" s="521"/>
      <c r="K473" s="538"/>
      <c r="L473" s="538"/>
      <c r="M473" s="538"/>
      <c r="N473" s="539"/>
      <c r="O473" s="487"/>
      <c r="P473" s="812" t="s">
        <v>1023</v>
      </c>
      <c r="Q473" s="812"/>
      <c r="R473" s="491" t="s">
        <v>800</v>
      </c>
      <c r="S473" s="810" t="s">
        <v>1029</v>
      </c>
      <c r="T473" s="810"/>
    </row>
    <row r="474" spans="9:20" ht="16.5" thickBot="1" thickTop="1">
      <c r="I474" s="486" t="s">
        <v>99</v>
      </c>
      <c r="J474" s="525"/>
      <c r="K474" s="546"/>
      <c r="L474" s="546"/>
      <c r="M474" s="546"/>
      <c r="N474" s="547"/>
      <c r="O474" s="487"/>
      <c r="P474" s="812" t="s">
        <v>1077</v>
      </c>
      <c r="Q474" s="812"/>
      <c r="R474" s="491" t="s">
        <v>801</v>
      </c>
      <c r="S474" s="811" t="s">
        <v>865</v>
      </c>
      <c r="T474" s="811"/>
    </row>
    <row r="475" spans="9:20" ht="16.5" thickBot="1" thickTop="1">
      <c r="I475" s="486" t="s">
        <v>100</v>
      </c>
      <c r="J475" s="521"/>
      <c r="K475" s="538"/>
      <c r="L475" s="538"/>
      <c r="M475" s="538"/>
      <c r="N475" s="539"/>
      <c r="O475" s="487"/>
      <c r="P475" s="813" t="s">
        <v>1026</v>
      </c>
      <c r="Q475" s="813"/>
      <c r="R475" s="491" t="s">
        <v>802</v>
      </c>
      <c r="S475" s="810" t="s">
        <v>1032</v>
      </c>
      <c r="T475" s="810"/>
    </row>
    <row r="476" spans="9:15" ht="16.5" thickBot="1" thickTop="1">
      <c r="I476" s="486" t="s">
        <v>101</v>
      </c>
      <c r="J476" s="520"/>
      <c r="K476" s="536"/>
      <c r="L476" s="536"/>
      <c r="M476" s="536"/>
      <c r="N476" s="537"/>
      <c r="O476" s="487"/>
    </row>
    <row r="477" spans="9:15" ht="16.5" thickBot="1" thickTop="1">
      <c r="I477" s="486" t="s">
        <v>102</v>
      </c>
      <c r="J477" s="520"/>
      <c r="K477" s="536"/>
      <c r="L477" s="536"/>
      <c r="M477" s="536"/>
      <c r="N477" s="537"/>
      <c r="O477" s="487"/>
    </row>
    <row r="478" spans="9:15" ht="16.5" thickBot="1" thickTop="1">
      <c r="I478" s="486" t="s">
        <v>103</v>
      </c>
      <c r="J478" s="523"/>
      <c r="K478" s="542"/>
      <c r="L478" s="542"/>
      <c r="M478" s="542"/>
      <c r="N478" s="543"/>
      <c r="O478" s="487"/>
    </row>
    <row r="479" spans="9:15" ht="16.5" thickBot="1" thickTop="1">
      <c r="I479" s="486" t="s">
        <v>104</v>
      </c>
      <c r="J479" s="521"/>
      <c r="K479" s="538"/>
      <c r="L479" s="538"/>
      <c r="M479" s="538"/>
      <c r="N479" s="539"/>
      <c r="O479" s="487"/>
    </row>
    <row r="480" spans="9:15" ht="16.5" thickBot="1" thickTop="1">
      <c r="I480" s="486" t="s">
        <v>105</v>
      </c>
      <c r="J480" s="519"/>
      <c r="K480" s="534"/>
      <c r="L480" s="534"/>
      <c r="M480" s="534"/>
      <c r="N480" s="535"/>
      <c r="O480" s="487"/>
    </row>
    <row r="481" spans="9:15" ht="16.5" thickBot="1" thickTop="1">
      <c r="I481" s="486" t="s">
        <v>106</v>
      </c>
      <c r="J481" s="523"/>
      <c r="K481" s="542"/>
      <c r="L481" s="542"/>
      <c r="M481" s="542"/>
      <c r="N481" s="543"/>
      <c r="O481" s="487"/>
    </row>
    <row r="482" spans="9:15" ht="16.5" thickBot="1" thickTop="1">
      <c r="I482" s="486" t="s">
        <v>107</v>
      </c>
      <c r="J482" s="520"/>
      <c r="K482" s="536"/>
      <c r="L482" s="536"/>
      <c r="M482" s="536"/>
      <c r="N482" s="537"/>
      <c r="O482" s="487"/>
    </row>
    <row r="483" spans="9:15" ht="16.5" thickBot="1" thickTop="1">
      <c r="I483" s="486" t="s">
        <v>108</v>
      </c>
      <c r="J483" s="519"/>
      <c r="K483" s="534"/>
      <c r="L483" s="534"/>
      <c r="M483" s="534"/>
      <c r="N483" s="535"/>
      <c r="O483" s="487"/>
    </row>
    <row r="484" spans="9:15" ht="16.5" thickBot="1" thickTop="1">
      <c r="I484" s="486" t="s">
        <v>786</v>
      </c>
      <c r="J484" s="521"/>
      <c r="K484" s="538"/>
      <c r="L484" s="538"/>
      <c r="M484" s="538"/>
      <c r="N484" s="539"/>
      <c r="O484" s="487"/>
    </row>
    <row r="485" spans="9:15" ht="16.5" thickBot="1" thickTop="1">
      <c r="I485" s="486" t="s">
        <v>787</v>
      </c>
      <c r="J485" s="520"/>
      <c r="K485" s="536"/>
      <c r="L485" s="536"/>
      <c r="M485" s="536"/>
      <c r="N485" s="537"/>
      <c r="O485" s="487"/>
    </row>
    <row r="486" spans="9:15" ht="13.5" thickTop="1">
      <c r="I486" s="188"/>
      <c r="J486" s="84"/>
      <c r="K486" s="84"/>
      <c r="L486" s="84"/>
      <c r="M486" s="84"/>
      <c r="N486" s="84"/>
      <c r="O486" s="84"/>
    </row>
    <row r="487" spans="16:28" ht="12.75">
      <c r="P487" s="558">
        <v>42495</v>
      </c>
      <c r="Q487" s="281" t="s">
        <v>1044</v>
      </c>
      <c r="R487" s="271" t="s">
        <v>664</v>
      </c>
      <c r="S487" s="272" t="s">
        <v>665</v>
      </c>
      <c r="T487" s="271" t="s">
        <v>666</v>
      </c>
      <c r="U487" s="271" t="s">
        <v>492</v>
      </c>
      <c r="V487" s="271" t="s">
        <v>667</v>
      </c>
      <c r="W487" s="271" t="s">
        <v>668</v>
      </c>
      <c r="X487" s="271" t="s">
        <v>669</v>
      </c>
      <c r="Y487" s="271" t="s">
        <v>670</v>
      </c>
      <c r="Z487" s="271" t="s">
        <v>671</v>
      </c>
      <c r="AA487" s="271" t="s">
        <v>672</v>
      </c>
      <c r="AB487" s="271" t="s">
        <v>673</v>
      </c>
    </row>
    <row r="489" ht="13.5" thickBot="1"/>
    <row r="490" spans="9:20" ht="17.25" thickBot="1" thickTop="1">
      <c r="I490" s="484"/>
      <c r="J490" s="819" t="s">
        <v>110</v>
      </c>
      <c r="K490" s="819"/>
      <c r="L490" s="819"/>
      <c r="M490" s="819"/>
      <c r="N490" s="819"/>
      <c r="O490" s="485"/>
      <c r="P490" s="792" t="s">
        <v>1328</v>
      </c>
      <c r="Q490" s="792"/>
      <c r="R490" s="806" t="s">
        <v>791</v>
      </c>
      <c r="S490" s="820">
        <v>42495</v>
      </c>
      <c r="T490" s="820"/>
    </row>
    <row r="491" spans="9:20" ht="16.5" thickBot="1" thickTop="1">
      <c r="I491" s="486" t="s">
        <v>20</v>
      </c>
      <c r="J491" s="519"/>
      <c r="K491" s="534"/>
      <c r="L491" s="534"/>
      <c r="M491" s="534"/>
      <c r="N491" s="535"/>
      <c r="O491" s="487"/>
      <c r="P491" s="792"/>
      <c r="Q491" s="792"/>
      <c r="R491" s="806"/>
      <c r="S491" s="820"/>
      <c r="T491" s="820"/>
    </row>
    <row r="492" spans="9:20" ht="16.5" thickBot="1" thickTop="1">
      <c r="I492" s="486" t="s">
        <v>21</v>
      </c>
      <c r="J492" s="520"/>
      <c r="K492" s="536"/>
      <c r="L492" s="536"/>
      <c r="M492" s="536"/>
      <c r="N492" s="537"/>
      <c r="O492" s="487"/>
      <c r="P492" s="808"/>
      <c r="Q492" s="808"/>
      <c r="R492" s="492" t="s">
        <v>3</v>
      </c>
      <c r="S492" s="808"/>
      <c r="T492" s="808"/>
    </row>
    <row r="493" spans="9:20" ht="16.5" thickBot="1" thickTop="1">
      <c r="I493" s="486" t="s">
        <v>22</v>
      </c>
      <c r="J493" s="521"/>
      <c r="K493" s="538"/>
      <c r="L493" s="538"/>
      <c r="M493" s="538"/>
      <c r="N493" s="539"/>
      <c r="O493" s="487"/>
      <c r="P493" s="809" t="s">
        <v>1039</v>
      </c>
      <c r="Q493" s="809"/>
      <c r="R493" s="489" t="s">
        <v>803</v>
      </c>
      <c r="S493" s="810" t="s">
        <v>357</v>
      </c>
      <c r="T493" s="810"/>
    </row>
    <row r="494" spans="9:20" ht="16.5" thickBot="1" thickTop="1">
      <c r="I494" s="486" t="s">
        <v>37</v>
      </c>
      <c r="J494" s="522"/>
      <c r="K494" s="540"/>
      <c r="L494" s="540"/>
      <c r="M494" s="540"/>
      <c r="N494" s="541"/>
      <c r="O494" s="487"/>
      <c r="P494" s="810" t="s">
        <v>1027</v>
      </c>
      <c r="Q494" s="810"/>
      <c r="R494" s="489" t="s">
        <v>792</v>
      </c>
      <c r="S494" s="811" t="s">
        <v>785</v>
      </c>
      <c r="T494" s="811"/>
    </row>
    <row r="495" spans="9:20" ht="16.5" thickBot="1" thickTop="1">
      <c r="I495" s="486" t="s">
        <v>38</v>
      </c>
      <c r="J495" s="519"/>
      <c r="K495" s="534"/>
      <c r="L495" s="534"/>
      <c r="M495" s="534"/>
      <c r="N495" s="535"/>
      <c r="O495" s="487"/>
      <c r="P495" s="810" t="s">
        <v>1022</v>
      </c>
      <c r="Q495" s="810"/>
      <c r="R495" s="489" t="s">
        <v>793</v>
      </c>
      <c r="S495" s="811" t="s">
        <v>1171</v>
      </c>
      <c r="T495" s="811"/>
    </row>
    <row r="496" spans="9:20" ht="16.5" thickBot="1" thickTop="1">
      <c r="I496" s="486" t="s">
        <v>39</v>
      </c>
      <c r="J496" s="519"/>
      <c r="K496" s="534"/>
      <c r="L496" s="534"/>
      <c r="M496" s="534"/>
      <c r="N496" s="535"/>
      <c r="O496" s="487"/>
      <c r="P496" s="810" t="s">
        <v>507</v>
      </c>
      <c r="Q496" s="810"/>
      <c r="R496" s="489" t="s">
        <v>794</v>
      </c>
      <c r="S496" s="809" t="s">
        <v>1033</v>
      </c>
      <c r="T496" s="809"/>
    </row>
    <row r="497" spans="9:20" ht="16.5" thickBot="1" thickTop="1">
      <c r="I497" s="486" t="s">
        <v>40</v>
      </c>
      <c r="J497" s="521"/>
      <c r="K497" s="538"/>
      <c r="L497" s="538"/>
      <c r="M497" s="538"/>
      <c r="N497" s="539"/>
      <c r="O497" s="487"/>
      <c r="P497" s="810" t="s">
        <v>1035</v>
      </c>
      <c r="Q497" s="810"/>
      <c r="R497" s="489" t="s">
        <v>795</v>
      </c>
      <c r="S497" s="812" t="s">
        <v>1031</v>
      </c>
      <c r="T497" s="812"/>
    </row>
    <row r="498" spans="9:20" ht="16.5" thickBot="1" thickTop="1">
      <c r="I498" s="486" t="s">
        <v>41</v>
      </c>
      <c r="J498" s="520"/>
      <c r="K498" s="536"/>
      <c r="L498" s="536"/>
      <c r="M498" s="536"/>
      <c r="N498" s="537"/>
      <c r="O498" s="487"/>
      <c r="P498" s="810" t="s">
        <v>790</v>
      </c>
      <c r="Q498" s="810"/>
      <c r="R498" s="490" t="s">
        <v>796</v>
      </c>
      <c r="S498" s="809" t="s">
        <v>1030</v>
      </c>
      <c r="T498" s="809"/>
    </row>
    <row r="499" spans="9:20" ht="16.5" thickBot="1" thickTop="1">
      <c r="I499" s="486" t="s">
        <v>42</v>
      </c>
      <c r="J499" s="523"/>
      <c r="K499" s="542"/>
      <c r="L499" s="542"/>
      <c r="M499" s="542"/>
      <c r="N499" s="543"/>
      <c r="O499" s="487"/>
      <c r="P499" s="809" t="s">
        <v>789</v>
      </c>
      <c r="Q499" s="809"/>
      <c r="R499" s="489" t="s">
        <v>797</v>
      </c>
      <c r="S499" s="809" t="s">
        <v>784</v>
      </c>
      <c r="T499" s="809"/>
    </row>
    <row r="500" spans="9:20" ht="16.5" thickBot="1" thickTop="1">
      <c r="I500" s="486" t="s">
        <v>43</v>
      </c>
      <c r="J500" s="520"/>
      <c r="K500" s="536"/>
      <c r="L500" s="536"/>
      <c r="M500" s="536"/>
      <c r="N500" s="537"/>
      <c r="O500" s="487"/>
      <c r="P500" s="811" t="s">
        <v>1075</v>
      </c>
      <c r="Q500" s="811"/>
      <c r="R500" s="491" t="s">
        <v>798</v>
      </c>
      <c r="S500" s="810" t="s">
        <v>1028</v>
      </c>
      <c r="T500" s="810"/>
    </row>
    <row r="501" spans="9:20" ht="16.5" thickBot="1" thickTop="1">
      <c r="I501" s="486" t="s">
        <v>44</v>
      </c>
      <c r="J501" s="524"/>
      <c r="K501" s="544"/>
      <c r="L501" s="544"/>
      <c r="M501" s="544"/>
      <c r="N501" s="545"/>
      <c r="O501" s="487"/>
      <c r="P501" s="809" t="s">
        <v>1026</v>
      </c>
      <c r="Q501" s="809"/>
      <c r="R501" s="491" t="s">
        <v>799</v>
      </c>
      <c r="S501" s="813" t="s">
        <v>865</v>
      </c>
      <c r="T501" s="813"/>
    </row>
    <row r="502" spans="9:20" ht="16.5" thickBot="1" thickTop="1">
      <c r="I502" s="486" t="s">
        <v>98</v>
      </c>
      <c r="J502" s="521"/>
      <c r="K502" s="538"/>
      <c r="L502" s="538"/>
      <c r="M502" s="538"/>
      <c r="N502" s="539"/>
      <c r="O502" s="487"/>
      <c r="P502" s="812" t="s">
        <v>1077</v>
      </c>
      <c r="Q502" s="812"/>
      <c r="R502" s="491" t="s">
        <v>800</v>
      </c>
      <c r="S502" s="810" t="s">
        <v>1032</v>
      </c>
      <c r="T502" s="810"/>
    </row>
    <row r="503" spans="9:20" ht="16.5" thickBot="1" thickTop="1">
      <c r="I503" s="486" t="s">
        <v>99</v>
      </c>
      <c r="J503" s="525"/>
      <c r="K503" s="546"/>
      <c r="L503" s="546"/>
      <c r="M503" s="546"/>
      <c r="N503" s="547"/>
      <c r="O503" s="487"/>
      <c r="P503" s="812" t="s">
        <v>1023</v>
      </c>
      <c r="Q503" s="812"/>
      <c r="R503" s="491" t="s">
        <v>801</v>
      </c>
      <c r="S503" s="811" t="s">
        <v>1074</v>
      </c>
      <c r="T503" s="811"/>
    </row>
    <row r="504" spans="9:20" ht="16.5" thickBot="1" thickTop="1">
      <c r="I504" s="486" t="s">
        <v>100</v>
      </c>
      <c r="J504" s="521"/>
      <c r="K504" s="538"/>
      <c r="L504" s="538"/>
      <c r="M504" s="538"/>
      <c r="N504" s="539"/>
      <c r="O504" s="487"/>
      <c r="P504" s="813" t="s">
        <v>1021</v>
      </c>
      <c r="Q504" s="813"/>
      <c r="R504" s="491" t="s">
        <v>802</v>
      </c>
      <c r="S504" s="810" t="s">
        <v>1029</v>
      </c>
      <c r="T504" s="810"/>
    </row>
    <row r="505" spans="9:15" ht="16.5" thickBot="1" thickTop="1">
      <c r="I505" s="486" t="s">
        <v>101</v>
      </c>
      <c r="J505" s="520"/>
      <c r="K505" s="536"/>
      <c r="L505" s="536"/>
      <c r="M505" s="536"/>
      <c r="N505" s="537"/>
      <c r="O505" s="487"/>
    </row>
    <row r="506" spans="9:15" ht="16.5" thickBot="1" thickTop="1">
      <c r="I506" s="486" t="s">
        <v>102</v>
      </c>
      <c r="J506" s="520"/>
      <c r="K506" s="536"/>
      <c r="L506" s="536"/>
      <c r="M506" s="536"/>
      <c r="N506" s="537"/>
      <c r="O506" s="487"/>
    </row>
    <row r="507" spans="9:15" ht="16.5" thickBot="1" thickTop="1">
      <c r="I507" s="486" t="s">
        <v>103</v>
      </c>
      <c r="J507" s="523"/>
      <c r="K507" s="542"/>
      <c r="L507" s="542"/>
      <c r="M507" s="542"/>
      <c r="N507" s="543"/>
      <c r="O507" s="487"/>
    </row>
    <row r="508" spans="9:15" ht="16.5" thickBot="1" thickTop="1">
      <c r="I508" s="486" t="s">
        <v>104</v>
      </c>
      <c r="J508" s="521"/>
      <c r="K508" s="538"/>
      <c r="L508" s="538"/>
      <c r="M508" s="538"/>
      <c r="N508" s="539"/>
      <c r="O508" s="487"/>
    </row>
    <row r="509" spans="9:15" ht="16.5" thickBot="1" thickTop="1">
      <c r="I509" s="486" t="s">
        <v>105</v>
      </c>
      <c r="J509" s="519"/>
      <c r="K509" s="534"/>
      <c r="L509" s="534"/>
      <c r="M509" s="534"/>
      <c r="N509" s="535"/>
      <c r="O509" s="487"/>
    </row>
    <row r="510" spans="9:15" ht="16.5" thickBot="1" thickTop="1">
      <c r="I510" s="486" t="s">
        <v>106</v>
      </c>
      <c r="J510" s="523"/>
      <c r="K510" s="542"/>
      <c r="L510" s="542"/>
      <c r="M510" s="542"/>
      <c r="N510" s="543"/>
      <c r="O510" s="487"/>
    </row>
    <row r="511" spans="9:15" ht="16.5" thickBot="1" thickTop="1">
      <c r="I511" s="486" t="s">
        <v>107</v>
      </c>
      <c r="J511" s="520"/>
      <c r="K511" s="536"/>
      <c r="L511" s="536"/>
      <c r="M511" s="536"/>
      <c r="N511" s="537"/>
      <c r="O511" s="487"/>
    </row>
    <row r="512" spans="9:15" ht="16.5" thickBot="1" thickTop="1">
      <c r="I512" s="486" t="s">
        <v>108</v>
      </c>
      <c r="J512" s="519"/>
      <c r="K512" s="534"/>
      <c r="L512" s="534"/>
      <c r="M512" s="534"/>
      <c r="N512" s="535"/>
      <c r="O512" s="487"/>
    </row>
    <row r="513" spans="9:15" ht="16.5" thickBot="1" thickTop="1">
      <c r="I513" s="486" t="s">
        <v>786</v>
      </c>
      <c r="J513" s="521"/>
      <c r="K513" s="538"/>
      <c r="L513" s="538"/>
      <c r="M513" s="538"/>
      <c r="N513" s="539"/>
      <c r="O513" s="487"/>
    </row>
    <row r="514" spans="9:15" ht="16.5" thickBot="1" thickTop="1">
      <c r="I514" s="486" t="s">
        <v>787</v>
      </c>
      <c r="J514" s="520"/>
      <c r="K514" s="536"/>
      <c r="L514" s="536"/>
      <c r="M514" s="536"/>
      <c r="N514" s="537"/>
      <c r="O514" s="487"/>
    </row>
    <row r="515" spans="9:15" ht="13.5" thickTop="1">
      <c r="I515" s="188"/>
      <c r="J515" s="84"/>
      <c r="K515" s="84"/>
      <c r="L515" s="84"/>
      <c r="M515" s="84"/>
      <c r="N515" s="84"/>
      <c r="O515" s="84"/>
    </row>
    <row r="516" spans="16:28" ht="12.75">
      <c r="P516" s="320">
        <v>42502</v>
      </c>
      <c r="Q516" s="270" t="s">
        <v>674</v>
      </c>
      <c r="R516" s="271" t="s">
        <v>675</v>
      </c>
      <c r="S516" s="271" t="s">
        <v>676</v>
      </c>
      <c r="T516" s="271" t="s">
        <v>677</v>
      </c>
      <c r="U516" s="271" t="s">
        <v>678</v>
      </c>
      <c r="V516" s="271" t="s">
        <v>679</v>
      </c>
      <c r="W516" s="271" t="s">
        <v>680</v>
      </c>
      <c r="X516" s="271" t="s">
        <v>681</v>
      </c>
      <c r="Y516" s="271" t="s">
        <v>682</v>
      </c>
      <c r="Z516" s="271" t="s">
        <v>683</v>
      </c>
      <c r="AA516" s="271" t="s">
        <v>684</v>
      </c>
      <c r="AB516" s="271" t="s">
        <v>685</v>
      </c>
    </row>
    <row r="518" ht="13.5" thickBot="1"/>
    <row r="519" spans="9:20" ht="17.25" thickBot="1" thickTop="1">
      <c r="I519" s="484"/>
      <c r="J519" s="819" t="s">
        <v>110</v>
      </c>
      <c r="K519" s="819"/>
      <c r="L519" s="819"/>
      <c r="M519" s="819"/>
      <c r="N519" s="819"/>
      <c r="O519" s="485"/>
      <c r="P519" s="792" t="s">
        <v>1365</v>
      </c>
      <c r="Q519" s="792"/>
      <c r="R519" s="806" t="s">
        <v>791</v>
      </c>
      <c r="S519" s="820">
        <v>42502</v>
      </c>
      <c r="T519" s="820"/>
    </row>
    <row r="520" spans="9:20" ht="16.5" thickBot="1" thickTop="1">
      <c r="I520" s="486" t="s">
        <v>20</v>
      </c>
      <c r="J520" s="519" t="s">
        <v>1021</v>
      </c>
      <c r="K520" s="534"/>
      <c r="L520" s="534"/>
      <c r="M520" s="534"/>
      <c r="N520" s="535"/>
      <c r="O520" s="487"/>
      <c r="P520" s="792"/>
      <c r="Q520" s="792"/>
      <c r="R520" s="806"/>
      <c r="S520" s="820"/>
      <c r="T520" s="820"/>
    </row>
    <row r="521" spans="9:20" ht="16.5" thickBot="1" thickTop="1">
      <c r="I521" s="486" t="s">
        <v>21</v>
      </c>
      <c r="J521" s="520" t="s">
        <v>1022</v>
      </c>
      <c r="K521" s="536"/>
      <c r="L521" s="536"/>
      <c r="M521" s="536"/>
      <c r="N521" s="537"/>
      <c r="O521" s="487"/>
      <c r="P521" s="808"/>
      <c r="Q521" s="808"/>
      <c r="R521" s="492" t="s">
        <v>3</v>
      </c>
      <c r="S521" s="808"/>
      <c r="T521" s="808"/>
    </row>
    <row r="522" spans="9:20" ht="16.5" thickBot="1" thickTop="1">
      <c r="I522" s="486" t="s">
        <v>22</v>
      </c>
      <c r="J522" s="521" t="s">
        <v>1023</v>
      </c>
      <c r="K522" s="538"/>
      <c r="L522" s="538"/>
      <c r="M522" s="538"/>
      <c r="N522" s="539"/>
      <c r="O522" s="487"/>
      <c r="P522" s="567" t="s">
        <v>1027</v>
      </c>
      <c r="Q522" s="577"/>
      <c r="R522" s="489" t="s">
        <v>803</v>
      </c>
      <c r="S522" s="815" t="s">
        <v>1171</v>
      </c>
      <c r="T522" s="816"/>
    </row>
    <row r="523" spans="9:20" ht="16.5" thickBot="1" thickTop="1">
      <c r="I523" s="486" t="s">
        <v>37</v>
      </c>
      <c r="J523" s="522" t="s">
        <v>507</v>
      </c>
      <c r="K523" s="540"/>
      <c r="L523" s="540"/>
      <c r="M523" s="540"/>
      <c r="N523" s="541"/>
      <c r="O523" s="487"/>
      <c r="P523" s="810" t="s">
        <v>1039</v>
      </c>
      <c r="Q523" s="810"/>
      <c r="R523" s="489" t="s">
        <v>792</v>
      </c>
      <c r="S523" s="811" t="s">
        <v>1033</v>
      </c>
      <c r="T523" s="811"/>
    </row>
    <row r="524" spans="9:20" ht="16.5" thickBot="1" thickTop="1">
      <c r="I524" s="486" t="s">
        <v>38</v>
      </c>
      <c r="J524" s="519" t="s">
        <v>1077</v>
      </c>
      <c r="K524" s="534"/>
      <c r="L524" s="534"/>
      <c r="M524" s="534"/>
      <c r="N524" s="535"/>
      <c r="O524" s="487"/>
      <c r="P524" s="810" t="s">
        <v>507</v>
      </c>
      <c r="Q524" s="810"/>
      <c r="R524" s="489" t="s">
        <v>793</v>
      </c>
      <c r="S524" s="811" t="s">
        <v>357</v>
      </c>
      <c r="T524" s="811"/>
    </row>
    <row r="525" spans="9:20" ht="16.5" thickBot="1" thickTop="1">
      <c r="I525" s="486" t="s">
        <v>39</v>
      </c>
      <c r="J525" s="519" t="s">
        <v>1039</v>
      </c>
      <c r="K525" s="534"/>
      <c r="L525" s="534"/>
      <c r="M525" s="534"/>
      <c r="N525" s="535"/>
      <c r="O525" s="487"/>
      <c r="P525" s="810" t="s">
        <v>1022</v>
      </c>
      <c r="Q525" s="810"/>
      <c r="R525" s="489" t="s">
        <v>794</v>
      </c>
      <c r="S525" s="809" t="s">
        <v>785</v>
      </c>
      <c r="T525" s="809"/>
    </row>
    <row r="526" spans="9:20" ht="16.5" thickBot="1" thickTop="1">
      <c r="I526" s="486" t="s">
        <v>40</v>
      </c>
      <c r="J526" s="521" t="s">
        <v>1026</v>
      </c>
      <c r="K526" s="538"/>
      <c r="L526" s="538"/>
      <c r="M526" s="538"/>
      <c r="N526" s="539"/>
      <c r="O526" s="487"/>
      <c r="P526" s="810" t="s">
        <v>790</v>
      </c>
      <c r="Q526" s="810"/>
      <c r="R526" s="489" t="s">
        <v>795</v>
      </c>
      <c r="S526" s="812" t="s">
        <v>784</v>
      </c>
      <c r="T526" s="812"/>
    </row>
    <row r="527" spans="9:20" ht="16.5" thickBot="1" thickTop="1">
      <c r="I527" s="486" t="s">
        <v>41</v>
      </c>
      <c r="J527" s="520" t="s">
        <v>1027</v>
      </c>
      <c r="K527" s="536"/>
      <c r="L527" s="536"/>
      <c r="M527" s="536"/>
      <c r="N527" s="537"/>
      <c r="O527" s="487"/>
      <c r="P527" s="810" t="s">
        <v>1035</v>
      </c>
      <c r="Q527" s="810"/>
      <c r="R527" s="490" t="s">
        <v>796</v>
      </c>
      <c r="S527" s="809" t="s">
        <v>1028</v>
      </c>
      <c r="T527" s="809"/>
    </row>
    <row r="528" spans="9:20" ht="16.5" thickBot="1" thickTop="1">
      <c r="I528" s="486" t="s">
        <v>42</v>
      </c>
      <c r="J528" s="523" t="s">
        <v>1028</v>
      </c>
      <c r="K528" s="542"/>
      <c r="L528" s="542"/>
      <c r="M528" s="542"/>
      <c r="N528" s="543"/>
      <c r="O528" s="487"/>
      <c r="P528" s="809" t="s">
        <v>1075</v>
      </c>
      <c r="Q528" s="809"/>
      <c r="R528" s="489" t="s">
        <v>797</v>
      </c>
      <c r="S528" s="809" t="s">
        <v>1031</v>
      </c>
      <c r="T528" s="809"/>
    </row>
    <row r="529" spans="9:20" ht="16.5" thickBot="1" thickTop="1">
      <c r="I529" s="486" t="s">
        <v>43</v>
      </c>
      <c r="J529" s="520" t="s">
        <v>1074</v>
      </c>
      <c r="K529" s="536"/>
      <c r="L529" s="536"/>
      <c r="M529" s="536"/>
      <c r="N529" s="537"/>
      <c r="O529" s="487"/>
      <c r="P529" s="811" t="s">
        <v>789</v>
      </c>
      <c r="Q529" s="811"/>
      <c r="R529" s="491" t="s">
        <v>798</v>
      </c>
      <c r="S529" s="810" t="s">
        <v>1030</v>
      </c>
      <c r="T529" s="810"/>
    </row>
    <row r="530" spans="9:20" ht="16.5" thickBot="1" thickTop="1">
      <c r="I530" s="486" t="s">
        <v>44</v>
      </c>
      <c r="J530" s="524" t="s">
        <v>784</v>
      </c>
      <c r="K530" s="544"/>
      <c r="L530" s="544"/>
      <c r="M530" s="544"/>
      <c r="N530" s="545"/>
      <c r="O530" s="487"/>
      <c r="P530" s="812" t="s">
        <v>1023</v>
      </c>
      <c r="Q530" s="812"/>
      <c r="R530" s="491" t="s">
        <v>799</v>
      </c>
      <c r="S530" s="813" t="s">
        <v>1032</v>
      </c>
      <c r="T530" s="813"/>
    </row>
    <row r="531" spans="9:20" ht="16.5" thickBot="1" thickTop="1">
      <c r="I531" s="486" t="s">
        <v>98</v>
      </c>
      <c r="J531" s="521" t="s">
        <v>1029</v>
      </c>
      <c r="K531" s="538"/>
      <c r="L531" s="538"/>
      <c r="M531" s="538"/>
      <c r="N531" s="539"/>
      <c r="O531" s="487"/>
      <c r="P531" s="812" t="s">
        <v>1021</v>
      </c>
      <c r="Q531" s="812"/>
      <c r="R531" s="491" t="s">
        <v>800</v>
      </c>
      <c r="S531" s="810" t="s">
        <v>865</v>
      </c>
      <c r="T531" s="810"/>
    </row>
    <row r="532" spans="9:20" ht="16.5" thickBot="1" thickTop="1">
      <c r="I532" s="486" t="s">
        <v>99</v>
      </c>
      <c r="J532" s="525" t="s">
        <v>1030</v>
      </c>
      <c r="K532" s="546"/>
      <c r="L532" s="546"/>
      <c r="M532" s="546"/>
      <c r="N532" s="547"/>
      <c r="O532" s="487"/>
      <c r="P532" s="812" t="s">
        <v>1026</v>
      </c>
      <c r="Q532" s="812"/>
      <c r="R532" s="491" t="s">
        <v>801</v>
      </c>
      <c r="S532" s="811" t="s">
        <v>1029</v>
      </c>
      <c r="T532" s="811"/>
    </row>
    <row r="533" spans="9:20" ht="16.5" thickBot="1" thickTop="1">
      <c r="I533" s="486" t="s">
        <v>100</v>
      </c>
      <c r="J533" s="521" t="s">
        <v>865</v>
      </c>
      <c r="K533" s="538"/>
      <c r="L533" s="538"/>
      <c r="M533" s="538"/>
      <c r="N533" s="539"/>
      <c r="O533" s="487"/>
      <c r="P533" s="813" t="s">
        <v>1077</v>
      </c>
      <c r="Q533" s="813"/>
      <c r="R533" s="491" t="s">
        <v>802</v>
      </c>
      <c r="S533" s="810" t="s">
        <v>1074</v>
      </c>
      <c r="T533" s="810"/>
    </row>
    <row r="534" spans="9:15" ht="16.5" thickBot="1" thickTop="1">
      <c r="I534" s="486" t="s">
        <v>101</v>
      </c>
      <c r="J534" s="520" t="s">
        <v>1031</v>
      </c>
      <c r="K534" s="536"/>
      <c r="L534" s="536"/>
      <c r="M534" s="536"/>
      <c r="N534" s="537"/>
      <c r="O534" s="487"/>
    </row>
    <row r="535" spans="9:15" ht="16.5" thickBot="1" thickTop="1">
      <c r="I535" s="486" t="s">
        <v>102</v>
      </c>
      <c r="J535" s="520" t="s">
        <v>1032</v>
      </c>
      <c r="K535" s="536"/>
      <c r="L535" s="536"/>
      <c r="M535" s="536"/>
      <c r="N535" s="537"/>
      <c r="O535" s="487"/>
    </row>
    <row r="536" spans="9:15" ht="16.5" thickBot="1" thickTop="1">
      <c r="I536" s="486" t="s">
        <v>103</v>
      </c>
      <c r="J536" s="523" t="s">
        <v>1033</v>
      </c>
      <c r="K536" s="542"/>
      <c r="L536" s="542"/>
      <c r="M536" s="542"/>
      <c r="N536" s="543"/>
      <c r="O536" s="487"/>
    </row>
    <row r="537" spans="9:15" ht="16.5" thickBot="1" thickTop="1">
      <c r="I537" s="486" t="s">
        <v>104</v>
      </c>
      <c r="J537" s="521" t="s">
        <v>789</v>
      </c>
      <c r="K537" s="538"/>
      <c r="L537" s="538"/>
      <c r="M537" s="538"/>
      <c r="N537" s="539"/>
      <c r="O537" s="487"/>
    </row>
    <row r="538" spans="9:15" ht="16.5" thickBot="1" thickTop="1">
      <c r="I538" s="486" t="s">
        <v>105</v>
      </c>
      <c r="J538" s="519" t="s">
        <v>1171</v>
      </c>
      <c r="K538" s="534"/>
      <c r="L538" s="534"/>
      <c r="M538" s="534"/>
      <c r="N538" s="535"/>
      <c r="O538" s="487"/>
    </row>
    <row r="539" spans="9:15" ht="16.5" thickBot="1" thickTop="1">
      <c r="I539" s="486" t="s">
        <v>106</v>
      </c>
      <c r="J539" s="523" t="s">
        <v>1075</v>
      </c>
      <c r="K539" s="542"/>
      <c r="L539" s="542"/>
      <c r="M539" s="542"/>
      <c r="N539" s="543"/>
      <c r="O539" s="487"/>
    </row>
    <row r="540" spans="9:15" ht="16.5" thickBot="1" thickTop="1">
      <c r="I540" s="486" t="s">
        <v>107</v>
      </c>
      <c r="J540" s="520" t="s">
        <v>785</v>
      </c>
      <c r="K540" s="536"/>
      <c r="L540" s="536"/>
      <c r="M540" s="536"/>
      <c r="N540" s="537"/>
      <c r="O540" s="487"/>
    </row>
    <row r="541" spans="9:15" ht="16.5" thickBot="1" thickTop="1">
      <c r="I541" s="486" t="s">
        <v>108</v>
      </c>
      <c r="J541" s="519" t="s">
        <v>1035</v>
      </c>
      <c r="K541" s="534"/>
      <c r="L541" s="534"/>
      <c r="M541" s="534"/>
      <c r="N541" s="535"/>
      <c r="O541" s="487"/>
    </row>
    <row r="542" spans="9:15" ht="16.5" thickBot="1" thickTop="1">
      <c r="I542" s="486" t="s">
        <v>786</v>
      </c>
      <c r="J542" s="521" t="s">
        <v>357</v>
      </c>
      <c r="K542" s="538"/>
      <c r="L542" s="538"/>
      <c r="M542" s="538"/>
      <c r="N542" s="539"/>
      <c r="O542" s="487"/>
    </row>
    <row r="543" spans="9:15" ht="16.5" thickBot="1" thickTop="1">
      <c r="I543" s="486" t="s">
        <v>787</v>
      </c>
      <c r="J543" s="520" t="s">
        <v>790</v>
      </c>
      <c r="K543" s="536"/>
      <c r="L543" s="536"/>
      <c r="M543" s="536"/>
      <c r="N543" s="537"/>
      <c r="O543" s="487"/>
    </row>
    <row r="544" spans="9:15" ht="13.5" thickTop="1">
      <c r="I544" s="188"/>
      <c r="J544" s="84"/>
      <c r="K544" s="84"/>
      <c r="L544" s="84"/>
      <c r="M544" s="84"/>
      <c r="N544" s="84"/>
      <c r="O544" s="84"/>
    </row>
    <row r="545" spans="12:28" ht="12.75">
      <c r="L545" s="817">
        <v>42509</v>
      </c>
      <c r="M545" s="817"/>
      <c r="N545" s="817"/>
      <c r="O545" s="817"/>
      <c r="P545" s="818"/>
      <c r="Q545" s="270" t="s">
        <v>686</v>
      </c>
      <c r="R545" s="271" t="s">
        <v>687</v>
      </c>
      <c r="S545" s="271" t="s">
        <v>688</v>
      </c>
      <c r="T545" s="271" t="s">
        <v>689</v>
      </c>
      <c r="U545" s="271" t="s">
        <v>502</v>
      </c>
      <c r="V545" s="271" t="s">
        <v>690</v>
      </c>
      <c r="W545" s="271" t="s">
        <v>691</v>
      </c>
      <c r="X545" s="271" t="s">
        <v>692</v>
      </c>
      <c r="Y545" s="271" t="s">
        <v>693</v>
      </c>
      <c r="Z545" s="271" t="s">
        <v>694</v>
      </c>
      <c r="AA545" s="271" t="s">
        <v>695</v>
      </c>
      <c r="AB545" s="271" t="s">
        <v>696</v>
      </c>
    </row>
    <row r="548" ht="13.5" thickBot="1"/>
    <row r="549" spans="9:20" ht="17.25" thickBot="1" thickTop="1">
      <c r="I549" s="484"/>
      <c r="J549" s="819" t="s">
        <v>110</v>
      </c>
      <c r="K549" s="819"/>
      <c r="L549" s="819"/>
      <c r="M549" s="819"/>
      <c r="N549" s="819"/>
      <c r="O549" s="485"/>
      <c r="P549" s="792" t="s">
        <v>1365</v>
      </c>
      <c r="Q549" s="792"/>
      <c r="R549" s="806" t="s">
        <v>791</v>
      </c>
      <c r="S549" s="820">
        <v>42502</v>
      </c>
      <c r="T549" s="820"/>
    </row>
    <row r="550" spans="9:20" ht="16.5" thickBot="1" thickTop="1">
      <c r="I550" s="486" t="s">
        <v>20</v>
      </c>
      <c r="J550" s="519"/>
      <c r="K550" s="534"/>
      <c r="L550" s="534"/>
      <c r="M550" s="534"/>
      <c r="N550" s="535"/>
      <c r="O550" s="487"/>
      <c r="P550" s="792"/>
      <c r="Q550" s="792"/>
      <c r="R550" s="806"/>
      <c r="S550" s="820"/>
      <c r="T550" s="820"/>
    </row>
    <row r="551" spans="9:20" ht="16.5" thickBot="1" thickTop="1">
      <c r="I551" s="486" t="s">
        <v>21</v>
      </c>
      <c r="J551" s="520"/>
      <c r="K551" s="536"/>
      <c r="L551" s="536"/>
      <c r="M551" s="536"/>
      <c r="N551" s="537"/>
      <c r="O551" s="487"/>
      <c r="P551" s="808"/>
      <c r="Q551" s="808"/>
      <c r="R551" s="492" t="s">
        <v>3</v>
      </c>
      <c r="S551" s="808"/>
      <c r="T551" s="808"/>
    </row>
    <row r="552" spans="9:20" ht="16.5" thickBot="1" thickTop="1">
      <c r="I552" s="486" t="s">
        <v>22</v>
      </c>
      <c r="J552" s="521"/>
      <c r="K552" s="538"/>
      <c r="L552" s="538"/>
      <c r="M552" s="538"/>
      <c r="N552" s="539"/>
      <c r="O552" s="487"/>
      <c r="P552" s="810" t="s">
        <v>507</v>
      </c>
      <c r="Q552" s="810"/>
      <c r="R552" s="489" t="s">
        <v>803</v>
      </c>
      <c r="S552" s="815" t="s">
        <v>785</v>
      </c>
      <c r="T552" s="816"/>
    </row>
    <row r="553" spans="9:20" ht="16.5" thickBot="1" thickTop="1">
      <c r="I553" s="486" t="s">
        <v>37</v>
      </c>
      <c r="J553" s="522"/>
      <c r="K553" s="540"/>
      <c r="L553" s="540"/>
      <c r="M553" s="540"/>
      <c r="N553" s="541"/>
      <c r="O553" s="487"/>
      <c r="P553" s="810" t="s">
        <v>1022</v>
      </c>
      <c r="Q553" s="810"/>
      <c r="R553" s="489" t="s">
        <v>792</v>
      </c>
      <c r="S553" s="811" t="s">
        <v>357</v>
      </c>
      <c r="T553" s="811"/>
    </row>
    <row r="554" spans="9:20" ht="16.5" thickBot="1" thickTop="1">
      <c r="I554" s="486" t="s">
        <v>38</v>
      </c>
      <c r="J554" s="519"/>
      <c r="K554" s="534"/>
      <c r="L554" s="534"/>
      <c r="M554" s="534"/>
      <c r="N554" s="535"/>
      <c r="O554" s="487"/>
      <c r="P554" s="810" t="s">
        <v>1027</v>
      </c>
      <c r="Q554" s="810"/>
      <c r="R554" s="489" t="s">
        <v>793</v>
      </c>
      <c r="S554" s="811" t="s">
        <v>1033</v>
      </c>
      <c r="T554" s="811"/>
    </row>
    <row r="555" spans="9:20" ht="16.5" thickBot="1" thickTop="1">
      <c r="I555" s="486" t="s">
        <v>39</v>
      </c>
      <c r="J555" s="519"/>
      <c r="K555" s="534"/>
      <c r="L555" s="534"/>
      <c r="M555" s="534"/>
      <c r="N555" s="535"/>
      <c r="O555" s="487"/>
      <c r="P555" s="810" t="s">
        <v>1039</v>
      </c>
      <c r="Q555" s="810"/>
      <c r="R555" s="489" t="s">
        <v>794</v>
      </c>
      <c r="S555" s="809" t="s">
        <v>1171</v>
      </c>
      <c r="T555" s="809"/>
    </row>
    <row r="556" spans="9:20" ht="16.5" thickBot="1" thickTop="1">
      <c r="I556" s="486" t="s">
        <v>40</v>
      </c>
      <c r="J556" s="521"/>
      <c r="K556" s="538"/>
      <c r="L556" s="538"/>
      <c r="M556" s="538"/>
      <c r="N556" s="539"/>
      <c r="O556" s="487"/>
      <c r="P556" s="810" t="s">
        <v>1075</v>
      </c>
      <c r="Q556" s="810"/>
      <c r="R556" s="489" t="s">
        <v>795</v>
      </c>
      <c r="S556" s="812" t="s">
        <v>1030</v>
      </c>
      <c r="T556" s="812"/>
    </row>
    <row r="557" spans="9:20" ht="16.5" thickBot="1" thickTop="1">
      <c r="I557" s="486" t="s">
        <v>41</v>
      </c>
      <c r="J557" s="520"/>
      <c r="K557" s="536"/>
      <c r="L557" s="536"/>
      <c r="M557" s="536"/>
      <c r="N557" s="537"/>
      <c r="O557" s="487"/>
      <c r="P557" s="810" t="s">
        <v>789</v>
      </c>
      <c r="Q557" s="810"/>
      <c r="R557" s="490" t="s">
        <v>796</v>
      </c>
      <c r="S557" s="809" t="s">
        <v>1031</v>
      </c>
      <c r="T557" s="809"/>
    </row>
    <row r="558" spans="9:20" ht="16.5" thickBot="1" thickTop="1">
      <c r="I558" s="486" t="s">
        <v>42</v>
      </c>
      <c r="J558" s="523"/>
      <c r="K558" s="542"/>
      <c r="L558" s="542"/>
      <c r="M558" s="542"/>
      <c r="N558" s="543"/>
      <c r="O558" s="487"/>
      <c r="P558" s="809" t="s">
        <v>790</v>
      </c>
      <c r="Q558" s="809"/>
      <c r="R558" s="489" t="s">
        <v>797</v>
      </c>
      <c r="S558" s="809" t="s">
        <v>1028</v>
      </c>
      <c r="T558" s="809"/>
    </row>
    <row r="559" spans="9:20" ht="16.5" thickBot="1" thickTop="1">
      <c r="I559" s="486" t="s">
        <v>43</v>
      </c>
      <c r="J559" s="520"/>
      <c r="K559" s="536"/>
      <c r="L559" s="536"/>
      <c r="M559" s="536"/>
      <c r="N559" s="537"/>
      <c r="O559" s="487"/>
      <c r="P559" s="811" t="s">
        <v>1035</v>
      </c>
      <c r="Q559" s="811"/>
      <c r="R559" s="491" t="s">
        <v>798</v>
      </c>
      <c r="S559" s="810" t="s">
        <v>784</v>
      </c>
      <c r="T559" s="810"/>
    </row>
    <row r="560" spans="9:20" ht="16.5" thickBot="1" thickTop="1">
      <c r="I560" s="486" t="s">
        <v>44</v>
      </c>
      <c r="J560" s="524"/>
      <c r="K560" s="544"/>
      <c r="L560" s="544"/>
      <c r="M560" s="544"/>
      <c r="N560" s="545"/>
      <c r="O560" s="487"/>
      <c r="P560" s="812" t="s">
        <v>1077</v>
      </c>
      <c r="Q560" s="812"/>
      <c r="R560" s="491" t="s">
        <v>799</v>
      </c>
      <c r="S560" s="813" t="s">
        <v>1029</v>
      </c>
      <c r="T560" s="813"/>
    </row>
    <row r="561" spans="9:20" ht="16.5" thickBot="1" thickTop="1">
      <c r="I561" s="486" t="s">
        <v>98</v>
      </c>
      <c r="J561" s="521"/>
      <c r="K561" s="538"/>
      <c r="L561" s="538"/>
      <c r="M561" s="538"/>
      <c r="N561" s="539"/>
      <c r="O561" s="487"/>
      <c r="P561" s="812" t="s">
        <v>1026</v>
      </c>
      <c r="Q561" s="812"/>
      <c r="R561" s="491" t="s">
        <v>800</v>
      </c>
      <c r="S561" s="810" t="s">
        <v>1074</v>
      </c>
      <c r="T561" s="810"/>
    </row>
    <row r="562" spans="9:20" ht="16.5" thickBot="1" thickTop="1">
      <c r="I562" s="486" t="s">
        <v>99</v>
      </c>
      <c r="J562" s="525"/>
      <c r="K562" s="546"/>
      <c r="L562" s="546"/>
      <c r="M562" s="546"/>
      <c r="N562" s="547"/>
      <c r="O562" s="487"/>
      <c r="P562" s="812" t="s">
        <v>1021</v>
      </c>
      <c r="Q562" s="812"/>
      <c r="R562" s="491" t="s">
        <v>801</v>
      </c>
      <c r="S562" s="811" t="s">
        <v>1032</v>
      </c>
      <c r="T562" s="811"/>
    </row>
    <row r="563" spans="9:20" ht="16.5" thickBot="1" thickTop="1">
      <c r="I563" s="486" t="s">
        <v>100</v>
      </c>
      <c r="J563" s="521"/>
      <c r="K563" s="538"/>
      <c r="L563" s="538"/>
      <c r="M563" s="538"/>
      <c r="N563" s="539"/>
      <c r="O563" s="487"/>
      <c r="P563" s="813" t="s">
        <v>1023</v>
      </c>
      <c r="Q563" s="813"/>
      <c r="R563" s="491" t="s">
        <v>802</v>
      </c>
      <c r="S563" s="810" t="s">
        <v>865</v>
      </c>
      <c r="T563" s="810"/>
    </row>
    <row r="564" spans="9:15" ht="16.5" thickBot="1" thickTop="1">
      <c r="I564" s="486" t="s">
        <v>101</v>
      </c>
      <c r="J564" s="520"/>
      <c r="K564" s="536"/>
      <c r="L564" s="536"/>
      <c r="M564" s="536"/>
      <c r="N564" s="537"/>
      <c r="O564" s="487"/>
    </row>
    <row r="565" spans="9:15" ht="16.5" thickBot="1" thickTop="1">
      <c r="I565" s="486" t="s">
        <v>102</v>
      </c>
      <c r="J565" s="520"/>
      <c r="K565" s="536"/>
      <c r="L565" s="536"/>
      <c r="M565" s="536"/>
      <c r="N565" s="537"/>
      <c r="O565" s="487"/>
    </row>
    <row r="566" spans="9:15" ht="16.5" thickBot="1" thickTop="1">
      <c r="I566" s="486" t="s">
        <v>103</v>
      </c>
      <c r="J566" s="523"/>
      <c r="K566" s="542"/>
      <c r="L566" s="542"/>
      <c r="M566" s="542"/>
      <c r="N566" s="543"/>
      <c r="O566" s="487"/>
    </row>
    <row r="567" spans="9:15" ht="16.5" thickBot="1" thickTop="1">
      <c r="I567" s="486" t="s">
        <v>104</v>
      </c>
      <c r="J567" s="521"/>
      <c r="K567" s="538"/>
      <c r="L567" s="538"/>
      <c r="M567" s="538"/>
      <c r="N567" s="539"/>
      <c r="O567" s="487"/>
    </row>
    <row r="568" spans="9:15" ht="16.5" thickBot="1" thickTop="1">
      <c r="I568" s="486" t="s">
        <v>105</v>
      </c>
      <c r="J568" s="519"/>
      <c r="K568" s="534"/>
      <c r="L568" s="534"/>
      <c r="M568" s="534"/>
      <c r="N568" s="535"/>
      <c r="O568" s="487"/>
    </row>
    <row r="569" spans="9:15" ht="16.5" thickBot="1" thickTop="1">
      <c r="I569" s="486" t="s">
        <v>106</v>
      </c>
      <c r="J569" s="523"/>
      <c r="K569" s="542"/>
      <c r="L569" s="542"/>
      <c r="M569" s="542"/>
      <c r="N569" s="543"/>
      <c r="O569" s="487"/>
    </row>
    <row r="570" spans="9:15" ht="16.5" thickBot="1" thickTop="1">
      <c r="I570" s="486" t="s">
        <v>107</v>
      </c>
      <c r="J570" s="520"/>
      <c r="K570" s="536"/>
      <c r="L570" s="536"/>
      <c r="M570" s="536"/>
      <c r="N570" s="537"/>
      <c r="O570" s="487"/>
    </row>
    <row r="571" spans="9:15" ht="16.5" thickBot="1" thickTop="1">
      <c r="I571" s="486" t="s">
        <v>108</v>
      </c>
      <c r="J571" s="519"/>
      <c r="K571" s="534"/>
      <c r="L571" s="534"/>
      <c r="M571" s="534"/>
      <c r="N571" s="535"/>
      <c r="O571" s="487"/>
    </row>
    <row r="572" spans="9:15" ht="16.5" thickBot="1" thickTop="1">
      <c r="I572" s="486" t="s">
        <v>786</v>
      </c>
      <c r="J572" s="521"/>
      <c r="K572" s="538"/>
      <c r="L572" s="538"/>
      <c r="M572" s="538"/>
      <c r="N572" s="539"/>
      <c r="O572" s="487"/>
    </row>
    <row r="573" spans="9:15" ht="16.5" thickBot="1" thickTop="1">
      <c r="I573" s="486" t="s">
        <v>787</v>
      </c>
      <c r="J573" s="520"/>
      <c r="K573" s="536"/>
      <c r="L573" s="536"/>
      <c r="M573" s="536"/>
      <c r="N573" s="537"/>
      <c r="O573" s="487"/>
    </row>
    <row r="574" spans="9:15" ht="13.5" thickTop="1">
      <c r="I574" s="188"/>
      <c r="J574" s="84"/>
      <c r="K574" s="84"/>
      <c r="L574" s="84"/>
      <c r="M574" s="84"/>
      <c r="N574" s="84"/>
      <c r="O574" s="84"/>
    </row>
    <row r="575" spans="14:28" ht="12.75">
      <c r="N575" s="817">
        <v>42509</v>
      </c>
      <c r="O575" s="817"/>
      <c r="P575" s="818"/>
      <c r="Q575" s="270" t="s">
        <v>686</v>
      </c>
      <c r="R575" s="271" t="s">
        <v>687</v>
      </c>
      <c r="S575" s="271" t="s">
        <v>688</v>
      </c>
      <c r="T575" s="271" t="s">
        <v>689</v>
      </c>
      <c r="U575" s="271" t="s">
        <v>502</v>
      </c>
      <c r="V575" s="271" t="s">
        <v>690</v>
      </c>
      <c r="W575" s="271" t="s">
        <v>691</v>
      </c>
      <c r="X575" s="271" t="s">
        <v>692</v>
      </c>
      <c r="Y575" s="271" t="s">
        <v>693</v>
      </c>
      <c r="Z575" s="271" t="s">
        <v>694</v>
      </c>
      <c r="AA575" s="271" t="s">
        <v>695</v>
      </c>
      <c r="AB575" s="271" t="s">
        <v>696</v>
      </c>
    </row>
    <row r="579" ht="13.5" thickBot="1"/>
    <row r="580" spans="9:21" ht="17.25" thickBot="1" thickTop="1">
      <c r="I580" s="484"/>
      <c r="J580" s="819" t="s">
        <v>110</v>
      </c>
      <c r="K580" s="819"/>
      <c r="L580" s="819"/>
      <c r="M580" s="819"/>
      <c r="N580" s="819"/>
      <c r="O580" s="485"/>
      <c r="Q580" s="792" t="s">
        <v>1375</v>
      </c>
      <c r="R580" s="792"/>
      <c r="S580" s="806" t="s">
        <v>791</v>
      </c>
      <c r="T580" s="820">
        <v>42509</v>
      </c>
      <c r="U580" s="820"/>
    </row>
    <row r="581" spans="9:21" ht="16.5" thickBot="1" thickTop="1">
      <c r="I581" s="486" t="s">
        <v>20</v>
      </c>
      <c r="J581" s="519" t="s">
        <v>1021</v>
      </c>
      <c r="K581" s="534"/>
      <c r="L581" s="534"/>
      <c r="M581" s="534"/>
      <c r="N581" s="535"/>
      <c r="O581" s="487"/>
      <c r="Q581" s="792"/>
      <c r="R581" s="792"/>
      <c r="S581" s="806"/>
      <c r="T581" s="820"/>
      <c r="U581" s="820"/>
    </row>
    <row r="582" spans="9:21" ht="16.5" thickBot="1" thickTop="1">
      <c r="I582" s="486" t="s">
        <v>21</v>
      </c>
      <c r="J582" s="520" t="s">
        <v>1022</v>
      </c>
      <c r="K582" s="536"/>
      <c r="L582" s="536"/>
      <c r="M582" s="536"/>
      <c r="N582" s="537"/>
      <c r="O582" s="487"/>
      <c r="Q582" s="808"/>
      <c r="R582" s="808"/>
      <c r="S582" s="492" t="s">
        <v>3</v>
      </c>
      <c r="T582" s="808"/>
      <c r="U582" s="808"/>
    </row>
    <row r="583" spans="9:21" ht="16.5" thickBot="1" thickTop="1">
      <c r="I583" s="486" t="s">
        <v>22</v>
      </c>
      <c r="J583" s="521" t="s">
        <v>1023</v>
      </c>
      <c r="K583" s="538"/>
      <c r="L583" s="538"/>
      <c r="M583" s="538"/>
      <c r="N583" s="539"/>
      <c r="O583" s="487"/>
      <c r="Q583" s="810" t="s">
        <v>507</v>
      </c>
      <c r="R583" s="810"/>
      <c r="S583" s="489" t="s">
        <v>803</v>
      </c>
      <c r="T583" s="815" t="s">
        <v>785</v>
      </c>
      <c r="U583" s="816"/>
    </row>
    <row r="584" spans="9:21" ht="16.5" thickBot="1" thickTop="1">
      <c r="I584" s="486" t="s">
        <v>37</v>
      </c>
      <c r="J584" s="522" t="s">
        <v>507</v>
      </c>
      <c r="K584" s="540"/>
      <c r="L584" s="540"/>
      <c r="M584" s="540"/>
      <c r="N584" s="541"/>
      <c r="O584" s="487"/>
      <c r="Q584" s="810" t="s">
        <v>1022</v>
      </c>
      <c r="R584" s="810"/>
      <c r="S584" s="489" t="s">
        <v>792</v>
      </c>
      <c r="T584" s="811" t="s">
        <v>357</v>
      </c>
      <c r="U584" s="811"/>
    </row>
    <row r="585" spans="9:21" ht="16.5" thickBot="1" thickTop="1">
      <c r="I585" s="486" t="s">
        <v>38</v>
      </c>
      <c r="J585" s="519" t="s">
        <v>1077</v>
      </c>
      <c r="K585" s="534"/>
      <c r="L585" s="534"/>
      <c r="M585" s="534"/>
      <c r="N585" s="535"/>
      <c r="O585" s="487"/>
      <c r="Q585" s="810" t="s">
        <v>1027</v>
      </c>
      <c r="R585" s="810"/>
      <c r="S585" s="489" t="s">
        <v>793</v>
      </c>
      <c r="T585" s="811" t="s">
        <v>1033</v>
      </c>
      <c r="U585" s="811"/>
    </row>
    <row r="586" spans="9:21" ht="16.5" thickBot="1" thickTop="1">
      <c r="I586" s="486" t="s">
        <v>39</v>
      </c>
      <c r="J586" s="519" t="s">
        <v>1039</v>
      </c>
      <c r="K586" s="534"/>
      <c r="L586" s="534"/>
      <c r="M586" s="534"/>
      <c r="N586" s="535"/>
      <c r="O586" s="487"/>
      <c r="Q586" s="810" t="s">
        <v>1039</v>
      </c>
      <c r="R586" s="810"/>
      <c r="S586" s="489" t="s">
        <v>794</v>
      </c>
      <c r="T586" s="809" t="s">
        <v>1171</v>
      </c>
      <c r="U586" s="809"/>
    </row>
    <row r="587" spans="9:21" ht="16.5" thickBot="1" thickTop="1">
      <c r="I587" s="486" t="s">
        <v>40</v>
      </c>
      <c r="J587" s="521" t="s">
        <v>1026</v>
      </c>
      <c r="K587" s="538"/>
      <c r="L587" s="538"/>
      <c r="M587" s="538"/>
      <c r="N587" s="539"/>
      <c r="O587" s="487"/>
      <c r="Q587" s="810" t="s">
        <v>1075</v>
      </c>
      <c r="R587" s="810"/>
      <c r="S587" s="489" t="s">
        <v>795</v>
      </c>
      <c r="T587" s="812" t="s">
        <v>1030</v>
      </c>
      <c r="U587" s="812"/>
    </row>
    <row r="588" spans="9:21" ht="16.5" thickBot="1" thickTop="1">
      <c r="I588" s="486" t="s">
        <v>41</v>
      </c>
      <c r="J588" s="520" t="s">
        <v>1027</v>
      </c>
      <c r="K588" s="536"/>
      <c r="L588" s="536"/>
      <c r="M588" s="536"/>
      <c r="N588" s="537"/>
      <c r="O588" s="487"/>
      <c r="Q588" s="810" t="s">
        <v>789</v>
      </c>
      <c r="R588" s="810"/>
      <c r="S588" s="490" t="s">
        <v>796</v>
      </c>
      <c r="T588" s="809" t="s">
        <v>1031</v>
      </c>
      <c r="U588" s="809"/>
    </row>
    <row r="589" spans="9:21" ht="16.5" thickBot="1" thickTop="1">
      <c r="I589" s="486" t="s">
        <v>42</v>
      </c>
      <c r="J589" s="523" t="s">
        <v>1028</v>
      </c>
      <c r="K589" s="542"/>
      <c r="L589" s="542"/>
      <c r="M589" s="542"/>
      <c r="N589" s="543"/>
      <c r="O589" s="487"/>
      <c r="Q589" s="809" t="s">
        <v>790</v>
      </c>
      <c r="R589" s="809"/>
      <c r="S589" s="489" t="s">
        <v>797</v>
      </c>
      <c r="T589" s="809" t="s">
        <v>1028</v>
      </c>
      <c r="U589" s="809"/>
    </row>
    <row r="590" spans="9:21" ht="16.5" thickBot="1" thickTop="1">
      <c r="I590" s="486" t="s">
        <v>43</v>
      </c>
      <c r="J590" s="520" t="s">
        <v>1074</v>
      </c>
      <c r="K590" s="536"/>
      <c r="L590" s="536"/>
      <c r="M590" s="536"/>
      <c r="N590" s="537"/>
      <c r="O590" s="487"/>
      <c r="Q590" s="811" t="s">
        <v>1035</v>
      </c>
      <c r="R590" s="811"/>
      <c r="S590" s="491" t="s">
        <v>798</v>
      </c>
      <c r="T590" s="810" t="s">
        <v>784</v>
      </c>
      <c r="U590" s="810"/>
    </row>
    <row r="591" spans="9:21" ht="16.5" thickBot="1" thickTop="1">
      <c r="I591" s="486" t="s">
        <v>44</v>
      </c>
      <c r="J591" s="524" t="s">
        <v>784</v>
      </c>
      <c r="K591" s="544"/>
      <c r="L591" s="544"/>
      <c r="M591" s="544"/>
      <c r="N591" s="545"/>
      <c r="O591" s="487"/>
      <c r="Q591" s="812" t="s">
        <v>1077</v>
      </c>
      <c r="R591" s="812"/>
      <c r="S591" s="491" t="s">
        <v>799</v>
      </c>
      <c r="T591" s="813" t="s">
        <v>1029</v>
      </c>
      <c r="U591" s="813"/>
    </row>
    <row r="592" spans="9:21" ht="16.5" thickBot="1" thickTop="1">
      <c r="I592" s="486" t="s">
        <v>98</v>
      </c>
      <c r="J592" s="521" t="s">
        <v>1029</v>
      </c>
      <c r="K592" s="538"/>
      <c r="L592" s="538"/>
      <c r="M592" s="538"/>
      <c r="N592" s="539"/>
      <c r="O592" s="487"/>
      <c r="Q592" s="812" t="s">
        <v>1026</v>
      </c>
      <c r="R592" s="812"/>
      <c r="S592" s="491" t="s">
        <v>800</v>
      </c>
      <c r="T592" s="810" t="s">
        <v>1074</v>
      </c>
      <c r="U592" s="810"/>
    </row>
    <row r="593" spans="9:21" ht="16.5" thickBot="1" thickTop="1">
      <c r="I593" s="486" t="s">
        <v>99</v>
      </c>
      <c r="J593" s="525" t="s">
        <v>1030</v>
      </c>
      <c r="K593" s="546"/>
      <c r="L593" s="546"/>
      <c r="M593" s="546"/>
      <c r="N593" s="547"/>
      <c r="O593" s="487"/>
      <c r="Q593" s="812" t="s">
        <v>1021</v>
      </c>
      <c r="R593" s="812"/>
      <c r="S593" s="491" t="s">
        <v>801</v>
      </c>
      <c r="T593" s="811" t="s">
        <v>1032</v>
      </c>
      <c r="U593" s="811"/>
    </row>
    <row r="594" spans="9:21" ht="16.5" thickBot="1" thickTop="1">
      <c r="I594" s="486" t="s">
        <v>100</v>
      </c>
      <c r="J594" s="521" t="s">
        <v>865</v>
      </c>
      <c r="K594" s="538"/>
      <c r="L594" s="538"/>
      <c r="M594" s="538"/>
      <c r="N594" s="539"/>
      <c r="O594" s="487"/>
      <c r="Q594" s="813" t="s">
        <v>1023</v>
      </c>
      <c r="R594" s="813"/>
      <c r="S594" s="491" t="s">
        <v>802</v>
      </c>
      <c r="T594" s="810" t="s">
        <v>865</v>
      </c>
      <c r="U594" s="810"/>
    </row>
    <row r="595" spans="9:15" ht="16.5" thickBot="1" thickTop="1">
      <c r="I595" s="486" t="s">
        <v>101</v>
      </c>
      <c r="J595" s="520" t="s">
        <v>1031</v>
      </c>
      <c r="K595" s="536"/>
      <c r="L595" s="536"/>
      <c r="M595" s="536"/>
      <c r="N595" s="537"/>
      <c r="O595" s="487"/>
    </row>
    <row r="596" spans="9:15" ht="16.5" thickBot="1" thickTop="1">
      <c r="I596" s="486" t="s">
        <v>102</v>
      </c>
      <c r="J596" s="520" t="s">
        <v>1032</v>
      </c>
      <c r="K596" s="536"/>
      <c r="L596" s="536"/>
      <c r="M596" s="536"/>
      <c r="N596" s="537"/>
      <c r="O596" s="487"/>
    </row>
    <row r="597" spans="9:15" ht="16.5" thickBot="1" thickTop="1">
      <c r="I597" s="486" t="s">
        <v>103</v>
      </c>
      <c r="J597" s="523" t="s">
        <v>1033</v>
      </c>
      <c r="K597" s="542"/>
      <c r="L597" s="542"/>
      <c r="M597" s="542"/>
      <c r="N597" s="543"/>
      <c r="O597" s="487"/>
    </row>
    <row r="598" spans="9:15" ht="16.5" thickBot="1" thickTop="1">
      <c r="I598" s="486" t="s">
        <v>104</v>
      </c>
      <c r="J598" s="521" t="s">
        <v>789</v>
      </c>
      <c r="K598" s="538"/>
      <c r="L598" s="538"/>
      <c r="M598" s="538"/>
      <c r="N598" s="539"/>
      <c r="O598" s="487"/>
    </row>
    <row r="599" spans="9:15" ht="16.5" thickBot="1" thickTop="1">
      <c r="I599" s="486" t="s">
        <v>105</v>
      </c>
      <c r="J599" s="519" t="s">
        <v>1171</v>
      </c>
      <c r="K599" s="534"/>
      <c r="L599" s="534"/>
      <c r="M599" s="534"/>
      <c r="N599" s="535"/>
      <c r="O599" s="487"/>
    </row>
    <row r="600" spans="9:15" ht="16.5" thickBot="1" thickTop="1">
      <c r="I600" s="486" t="s">
        <v>106</v>
      </c>
      <c r="J600" s="523" t="s">
        <v>1075</v>
      </c>
      <c r="K600" s="542"/>
      <c r="L600" s="542"/>
      <c r="M600" s="542"/>
      <c r="N600" s="543"/>
      <c r="O600" s="487"/>
    </row>
    <row r="601" spans="9:15" ht="16.5" thickBot="1" thickTop="1">
      <c r="I601" s="486" t="s">
        <v>107</v>
      </c>
      <c r="J601" s="520" t="s">
        <v>785</v>
      </c>
      <c r="K601" s="536"/>
      <c r="L601" s="536"/>
      <c r="M601" s="536"/>
      <c r="N601" s="537"/>
      <c r="O601" s="487"/>
    </row>
    <row r="602" spans="9:15" ht="16.5" thickBot="1" thickTop="1">
      <c r="I602" s="486" t="s">
        <v>108</v>
      </c>
      <c r="J602" s="519" t="s">
        <v>1035</v>
      </c>
      <c r="K602" s="534"/>
      <c r="L602" s="534"/>
      <c r="M602" s="534"/>
      <c r="N602" s="535"/>
      <c r="O602" s="487"/>
    </row>
    <row r="603" spans="9:15" ht="16.5" thickBot="1" thickTop="1">
      <c r="I603" s="486" t="s">
        <v>786</v>
      </c>
      <c r="J603" s="521" t="s">
        <v>357</v>
      </c>
      <c r="K603" s="538"/>
      <c r="L603" s="538"/>
      <c r="M603" s="538"/>
      <c r="N603" s="539"/>
      <c r="O603" s="487"/>
    </row>
    <row r="604" spans="9:15" ht="16.5" thickBot="1" thickTop="1">
      <c r="I604" s="486" t="s">
        <v>787</v>
      </c>
      <c r="J604" s="520" t="s">
        <v>790</v>
      </c>
      <c r="K604" s="536"/>
      <c r="L604" s="536"/>
      <c r="M604" s="536"/>
      <c r="N604" s="537"/>
      <c r="O604" s="487"/>
    </row>
    <row r="605" spans="9:15" ht="13.5" thickTop="1">
      <c r="I605" s="188"/>
      <c r="J605" s="84"/>
      <c r="K605" s="84"/>
      <c r="L605" s="84"/>
      <c r="M605" s="84"/>
      <c r="N605" s="84"/>
      <c r="O605" s="84"/>
    </row>
    <row r="607" spans="14:28" ht="12.75">
      <c r="N607" s="817">
        <v>42516</v>
      </c>
      <c r="O607" s="817"/>
      <c r="P607" s="818"/>
      <c r="Q607" s="270" t="s">
        <v>479</v>
      </c>
      <c r="R607" s="271" t="s">
        <v>697</v>
      </c>
      <c r="S607" s="271" t="s">
        <v>698</v>
      </c>
      <c r="T607" s="271" t="s">
        <v>699</v>
      </c>
      <c r="U607" s="271" t="s">
        <v>700</v>
      </c>
      <c r="V607" s="271" t="s">
        <v>701</v>
      </c>
      <c r="W607" s="271" t="s">
        <v>702</v>
      </c>
      <c r="X607" s="271" t="s">
        <v>703</v>
      </c>
      <c r="Y607" s="271" t="s">
        <v>704</v>
      </c>
      <c r="Z607" s="271" t="s">
        <v>705</v>
      </c>
      <c r="AA607" s="271" t="s">
        <v>706</v>
      </c>
      <c r="AB607" s="271" t="s">
        <v>707</v>
      </c>
    </row>
    <row r="609" ht="13.5" thickBot="1"/>
    <row r="610" spans="9:21" ht="17.25" thickBot="1" thickTop="1">
      <c r="I610" s="484"/>
      <c r="J610" s="819" t="s">
        <v>110</v>
      </c>
      <c r="K610" s="819"/>
      <c r="L610" s="819"/>
      <c r="M610" s="819"/>
      <c r="N610" s="819"/>
      <c r="O610" s="485"/>
      <c r="Q610" s="792" t="s">
        <v>1376</v>
      </c>
      <c r="R610" s="792"/>
      <c r="S610" s="806" t="s">
        <v>791</v>
      </c>
      <c r="T610" s="820">
        <v>42516</v>
      </c>
      <c r="U610" s="820"/>
    </row>
    <row r="611" spans="9:21" ht="16.5" thickBot="1" thickTop="1">
      <c r="I611" s="486" t="s">
        <v>20</v>
      </c>
      <c r="J611" s="519"/>
      <c r="K611" s="534"/>
      <c r="L611" s="534"/>
      <c r="M611" s="534"/>
      <c r="N611" s="535"/>
      <c r="O611" s="487"/>
      <c r="Q611" s="792"/>
      <c r="R611" s="792"/>
      <c r="S611" s="806"/>
      <c r="T611" s="820"/>
      <c r="U611" s="820"/>
    </row>
    <row r="612" spans="9:21" ht="16.5" thickBot="1" thickTop="1">
      <c r="I612" s="486" t="s">
        <v>21</v>
      </c>
      <c r="J612" s="520"/>
      <c r="K612" s="536"/>
      <c r="L612" s="536"/>
      <c r="M612" s="536"/>
      <c r="N612" s="537"/>
      <c r="O612" s="487"/>
      <c r="Q612" s="808"/>
      <c r="R612" s="808"/>
      <c r="S612" s="492" t="s">
        <v>3</v>
      </c>
      <c r="T612" s="808"/>
      <c r="U612" s="808"/>
    </row>
    <row r="613" spans="9:21" ht="16.5" thickBot="1" thickTop="1">
      <c r="I613" s="486" t="s">
        <v>22</v>
      </c>
      <c r="J613" s="521"/>
      <c r="K613" s="538"/>
      <c r="L613" s="538"/>
      <c r="M613" s="538"/>
      <c r="N613" s="539"/>
      <c r="O613" s="487"/>
      <c r="Q613" s="810" t="s">
        <v>1075</v>
      </c>
      <c r="R613" s="810"/>
      <c r="S613" s="489" t="s">
        <v>803</v>
      </c>
      <c r="T613" s="815" t="s">
        <v>1035</v>
      </c>
      <c r="U613" s="816"/>
    </row>
    <row r="614" spans="9:21" ht="16.5" thickBot="1" thickTop="1">
      <c r="I614" s="486" t="s">
        <v>37</v>
      </c>
      <c r="J614" s="522"/>
      <c r="K614" s="540"/>
      <c r="L614" s="540"/>
      <c r="M614" s="540"/>
      <c r="N614" s="541"/>
      <c r="O614" s="487"/>
      <c r="Q614" s="810" t="s">
        <v>1032</v>
      </c>
      <c r="R614" s="810"/>
      <c r="S614" s="489" t="s">
        <v>792</v>
      </c>
      <c r="T614" s="811" t="s">
        <v>1074</v>
      </c>
      <c r="U614" s="811"/>
    </row>
    <row r="615" spans="9:21" ht="16.5" thickBot="1" thickTop="1">
      <c r="I615" s="486" t="s">
        <v>38</v>
      </c>
      <c r="J615" s="519"/>
      <c r="K615" s="534"/>
      <c r="L615" s="534"/>
      <c r="M615" s="534"/>
      <c r="N615" s="535"/>
      <c r="O615" s="487"/>
      <c r="Q615" s="810" t="s">
        <v>789</v>
      </c>
      <c r="R615" s="810"/>
      <c r="S615" s="489" t="s">
        <v>793</v>
      </c>
      <c r="T615" s="811" t="s">
        <v>790</v>
      </c>
      <c r="U615" s="811"/>
    </row>
    <row r="616" spans="9:21" ht="16.5" thickBot="1" thickTop="1">
      <c r="I616" s="486" t="s">
        <v>39</v>
      </c>
      <c r="J616" s="519"/>
      <c r="K616" s="534"/>
      <c r="L616" s="534"/>
      <c r="M616" s="534"/>
      <c r="N616" s="535"/>
      <c r="O616" s="487"/>
      <c r="Q616" s="810" t="s">
        <v>865</v>
      </c>
      <c r="R616" s="810"/>
      <c r="S616" s="489" t="s">
        <v>794</v>
      </c>
      <c r="T616" s="809" t="s">
        <v>1029</v>
      </c>
      <c r="U616" s="809"/>
    </row>
    <row r="617" spans="9:21" ht="16.5" thickBot="1" thickTop="1">
      <c r="I617" s="486" t="s">
        <v>40</v>
      </c>
      <c r="J617" s="521"/>
      <c r="K617" s="538"/>
      <c r="L617" s="538"/>
      <c r="M617" s="538"/>
      <c r="N617" s="539"/>
      <c r="O617" s="487"/>
      <c r="Q617" s="810" t="s">
        <v>785</v>
      </c>
      <c r="R617" s="810"/>
      <c r="S617" s="489" t="s">
        <v>795</v>
      </c>
      <c r="T617" s="812" t="s">
        <v>1171</v>
      </c>
      <c r="U617" s="812"/>
    </row>
    <row r="618" spans="9:21" ht="16.5" thickBot="1" thickTop="1">
      <c r="I618" s="486" t="s">
        <v>41</v>
      </c>
      <c r="J618" s="520"/>
      <c r="K618" s="536"/>
      <c r="L618" s="536"/>
      <c r="M618" s="536"/>
      <c r="N618" s="537"/>
      <c r="O618" s="487"/>
      <c r="Q618" s="810" t="s">
        <v>1026</v>
      </c>
      <c r="R618" s="810"/>
      <c r="S618" s="490" t="s">
        <v>796</v>
      </c>
      <c r="T618" s="809" t="s">
        <v>1021</v>
      </c>
      <c r="U618" s="809"/>
    </row>
    <row r="619" spans="9:21" ht="16.5" thickBot="1" thickTop="1">
      <c r="I619" s="486" t="s">
        <v>42</v>
      </c>
      <c r="J619" s="523"/>
      <c r="K619" s="542"/>
      <c r="L619" s="542"/>
      <c r="M619" s="542"/>
      <c r="N619" s="543"/>
      <c r="O619" s="487"/>
      <c r="Q619" s="809" t="s">
        <v>357</v>
      </c>
      <c r="R619" s="809"/>
      <c r="S619" s="489" t="s">
        <v>797</v>
      </c>
      <c r="T619" s="809" t="s">
        <v>1033</v>
      </c>
      <c r="U619" s="809"/>
    </row>
    <row r="620" spans="9:21" ht="16.5" thickBot="1" thickTop="1">
      <c r="I620" s="486" t="s">
        <v>43</v>
      </c>
      <c r="J620" s="520"/>
      <c r="K620" s="536"/>
      <c r="L620" s="536"/>
      <c r="M620" s="536"/>
      <c r="N620" s="537"/>
      <c r="O620" s="487"/>
      <c r="Q620" s="811" t="s">
        <v>1023</v>
      </c>
      <c r="R620" s="811"/>
      <c r="S620" s="491" t="s">
        <v>798</v>
      </c>
      <c r="T620" s="810" t="s">
        <v>1077</v>
      </c>
      <c r="U620" s="810"/>
    </row>
    <row r="621" spans="9:21" ht="16.5" thickBot="1" thickTop="1">
      <c r="I621" s="486" t="s">
        <v>44</v>
      </c>
      <c r="J621" s="524"/>
      <c r="K621" s="544"/>
      <c r="L621" s="544"/>
      <c r="M621" s="544"/>
      <c r="N621" s="545"/>
      <c r="O621" s="487"/>
      <c r="Q621" s="812" t="s">
        <v>1039</v>
      </c>
      <c r="R621" s="812"/>
      <c r="S621" s="491" t="s">
        <v>799</v>
      </c>
      <c r="T621" s="813" t="s">
        <v>507</v>
      </c>
      <c r="U621" s="813"/>
    </row>
    <row r="622" spans="9:21" ht="16.5" thickBot="1" thickTop="1">
      <c r="I622" s="486" t="s">
        <v>98</v>
      </c>
      <c r="J622" s="521"/>
      <c r="K622" s="538"/>
      <c r="L622" s="538"/>
      <c r="M622" s="538"/>
      <c r="N622" s="539"/>
      <c r="O622" s="487"/>
      <c r="Q622" s="812" t="s">
        <v>1031</v>
      </c>
      <c r="R622" s="812"/>
      <c r="S622" s="491" t="s">
        <v>800</v>
      </c>
      <c r="T622" s="810" t="s">
        <v>1028</v>
      </c>
      <c r="U622" s="810"/>
    </row>
    <row r="623" spans="9:21" ht="16.5" thickBot="1" thickTop="1">
      <c r="I623" s="486" t="s">
        <v>99</v>
      </c>
      <c r="J623" s="525"/>
      <c r="K623" s="546"/>
      <c r="L623" s="546"/>
      <c r="M623" s="546"/>
      <c r="N623" s="547"/>
      <c r="O623" s="487"/>
      <c r="Q623" s="812" t="s">
        <v>1022</v>
      </c>
      <c r="R623" s="812"/>
      <c r="S623" s="491" t="s">
        <v>801</v>
      </c>
      <c r="T623" s="811" t="s">
        <v>1027</v>
      </c>
      <c r="U623" s="811"/>
    </row>
    <row r="624" spans="9:21" ht="16.5" thickBot="1" thickTop="1">
      <c r="I624" s="486" t="s">
        <v>100</v>
      </c>
      <c r="J624" s="521"/>
      <c r="K624" s="538"/>
      <c r="L624" s="538"/>
      <c r="M624" s="538"/>
      <c r="N624" s="539"/>
      <c r="O624" s="487"/>
      <c r="Q624" s="813" t="s">
        <v>784</v>
      </c>
      <c r="R624" s="813"/>
      <c r="S624" s="491" t="s">
        <v>802</v>
      </c>
      <c r="T624" s="810" t="s">
        <v>1030</v>
      </c>
      <c r="U624" s="810"/>
    </row>
    <row r="625" spans="9:15" ht="16.5" thickBot="1" thickTop="1">
      <c r="I625" s="486" t="s">
        <v>101</v>
      </c>
      <c r="J625" s="520"/>
      <c r="K625" s="536"/>
      <c r="L625" s="536"/>
      <c r="M625" s="536"/>
      <c r="N625" s="537"/>
      <c r="O625" s="487"/>
    </row>
    <row r="626" spans="9:15" ht="16.5" thickBot="1" thickTop="1">
      <c r="I626" s="486" t="s">
        <v>102</v>
      </c>
      <c r="J626" s="520"/>
      <c r="K626" s="536"/>
      <c r="L626" s="536"/>
      <c r="M626" s="536"/>
      <c r="N626" s="537"/>
      <c r="O626" s="487"/>
    </row>
    <row r="627" spans="9:15" ht="16.5" thickBot="1" thickTop="1">
      <c r="I627" s="486" t="s">
        <v>103</v>
      </c>
      <c r="J627" s="523"/>
      <c r="K627" s="542"/>
      <c r="L627" s="542"/>
      <c r="M627" s="542"/>
      <c r="N627" s="543"/>
      <c r="O627" s="487"/>
    </row>
    <row r="628" spans="9:15" ht="16.5" thickBot="1" thickTop="1">
      <c r="I628" s="486" t="s">
        <v>104</v>
      </c>
      <c r="J628" s="521"/>
      <c r="K628" s="538"/>
      <c r="L628" s="538"/>
      <c r="M628" s="538"/>
      <c r="N628" s="539"/>
      <c r="O628" s="487"/>
    </row>
    <row r="629" spans="9:15" ht="16.5" thickBot="1" thickTop="1">
      <c r="I629" s="486" t="s">
        <v>105</v>
      </c>
      <c r="J629" s="519"/>
      <c r="K629" s="534"/>
      <c r="L629" s="534"/>
      <c r="M629" s="534"/>
      <c r="N629" s="535"/>
      <c r="O629" s="487"/>
    </row>
    <row r="630" spans="9:15" ht="16.5" thickBot="1" thickTop="1">
      <c r="I630" s="486" t="s">
        <v>106</v>
      </c>
      <c r="J630" s="523"/>
      <c r="K630" s="542"/>
      <c r="L630" s="542"/>
      <c r="M630" s="542"/>
      <c r="N630" s="543"/>
      <c r="O630" s="487"/>
    </row>
    <row r="631" spans="9:15" ht="16.5" thickBot="1" thickTop="1">
      <c r="I631" s="486" t="s">
        <v>107</v>
      </c>
      <c r="J631" s="520"/>
      <c r="K631" s="536"/>
      <c r="L631" s="536"/>
      <c r="M631" s="536"/>
      <c r="N631" s="537"/>
      <c r="O631" s="487"/>
    </row>
    <row r="632" spans="9:15" ht="16.5" thickBot="1" thickTop="1">
      <c r="I632" s="486" t="s">
        <v>108</v>
      </c>
      <c r="J632" s="519"/>
      <c r="K632" s="534"/>
      <c r="L632" s="534"/>
      <c r="M632" s="534"/>
      <c r="N632" s="535"/>
      <c r="O632" s="487"/>
    </row>
    <row r="633" spans="9:15" ht="16.5" thickBot="1" thickTop="1">
      <c r="I633" s="486" t="s">
        <v>786</v>
      </c>
      <c r="J633" s="521"/>
      <c r="K633" s="538"/>
      <c r="L633" s="538"/>
      <c r="M633" s="538"/>
      <c r="N633" s="539"/>
      <c r="O633" s="487"/>
    </row>
    <row r="634" spans="9:15" ht="16.5" thickBot="1" thickTop="1">
      <c r="I634" s="486" t="s">
        <v>787</v>
      </c>
      <c r="J634" s="520"/>
      <c r="K634" s="536"/>
      <c r="L634" s="536"/>
      <c r="M634" s="536"/>
      <c r="N634" s="537"/>
      <c r="O634" s="487"/>
    </row>
    <row r="635" ht="13.5" thickTop="1"/>
    <row r="636" spans="13:28" ht="12.75">
      <c r="M636" s="817">
        <v>42530</v>
      </c>
      <c r="N636" s="817"/>
      <c r="O636" s="817"/>
      <c r="P636" s="818"/>
      <c r="Q636" s="270" t="s">
        <v>475</v>
      </c>
      <c r="R636" s="271" t="s">
        <v>708</v>
      </c>
      <c r="S636" s="271" t="s">
        <v>709</v>
      </c>
      <c r="T636" s="271" t="s">
        <v>710</v>
      </c>
      <c r="U636" s="271" t="s">
        <v>711</v>
      </c>
      <c r="V636" s="271" t="s">
        <v>712</v>
      </c>
      <c r="W636" s="271" t="s">
        <v>713</v>
      </c>
      <c r="X636" s="271" t="s">
        <v>484</v>
      </c>
      <c r="Y636" s="271" t="s">
        <v>714</v>
      </c>
      <c r="Z636" s="271" t="s">
        <v>715</v>
      </c>
      <c r="AA636" s="271" t="s">
        <v>716</v>
      </c>
      <c r="AB636" s="271" t="s">
        <v>717</v>
      </c>
    </row>
    <row r="639" ht="13.5" thickBot="1"/>
    <row r="640" spans="9:21" ht="17.25" thickBot="1" thickTop="1">
      <c r="I640" s="484"/>
      <c r="J640" s="819" t="s">
        <v>110</v>
      </c>
      <c r="K640" s="819"/>
      <c r="L640" s="819"/>
      <c r="M640" s="819"/>
      <c r="N640" s="819"/>
      <c r="O640" s="485"/>
      <c r="Q640" s="792" t="s">
        <v>1389</v>
      </c>
      <c r="R640" s="792"/>
      <c r="S640" s="806"/>
      <c r="T640" s="820">
        <v>42530</v>
      </c>
      <c r="U640" s="820"/>
    </row>
    <row r="641" spans="9:21" ht="16.5" thickBot="1" thickTop="1">
      <c r="I641" s="486" t="s">
        <v>20</v>
      </c>
      <c r="J641" s="519"/>
      <c r="K641" s="534"/>
      <c r="L641" s="534"/>
      <c r="M641" s="534"/>
      <c r="N641" s="535"/>
      <c r="O641" s="487"/>
      <c r="Q641" s="792"/>
      <c r="R641" s="792"/>
      <c r="S641" s="806"/>
      <c r="T641" s="820"/>
      <c r="U641" s="820"/>
    </row>
    <row r="642" spans="9:21" ht="16.5" thickBot="1" thickTop="1">
      <c r="I642" s="486" t="s">
        <v>21</v>
      </c>
      <c r="J642" s="520"/>
      <c r="K642" s="536"/>
      <c r="L642" s="536"/>
      <c r="M642" s="536"/>
      <c r="N642" s="537"/>
      <c r="O642" s="487"/>
      <c r="Q642" s="808"/>
      <c r="R642" s="808"/>
      <c r="S642" s="492" t="s">
        <v>3</v>
      </c>
      <c r="T642" s="808"/>
      <c r="U642" s="808"/>
    </row>
    <row r="643" spans="9:21" ht="16.5" thickBot="1" thickTop="1">
      <c r="I643" s="486" t="s">
        <v>22</v>
      </c>
      <c r="J643" s="521"/>
      <c r="K643" s="538"/>
      <c r="L643" s="538"/>
      <c r="M643" s="538"/>
      <c r="N643" s="539"/>
      <c r="O643" s="487"/>
      <c r="Q643" s="810" t="s">
        <v>1032</v>
      </c>
      <c r="R643" s="810"/>
      <c r="S643" s="489" t="s">
        <v>803</v>
      </c>
      <c r="T643" s="815" t="s">
        <v>1029</v>
      </c>
      <c r="U643" s="816"/>
    </row>
    <row r="644" spans="9:21" ht="16.5" thickBot="1" thickTop="1">
      <c r="I644" s="486" t="s">
        <v>37</v>
      </c>
      <c r="J644" s="522"/>
      <c r="K644" s="540"/>
      <c r="L644" s="540"/>
      <c r="M644" s="540"/>
      <c r="N644" s="541"/>
      <c r="O644" s="487"/>
      <c r="Q644" s="810" t="s">
        <v>790</v>
      </c>
      <c r="R644" s="810"/>
      <c r="S644" s="489" t="s">
        <v>792</v>
      </c>
      <c r="T644" s="811" t="s">
        <v>1075</v>
      </c>
      <c r="U644" s="811"/>
    </row>
    <row r="645" spans="9:21" ht="16.5" thickBot="1" thickTop="1">
      <c r="I645" s="486" t="s">
        <v>38</v>
      </c>
      <c r="J645" s="519"/>
      <c r="K645" s="534"/>
      <c r="L645" s="534"/>
      <c r="M645" s="534"/>
      <c r="N645" s="535"/>
      <c r="O645" s="487"/>
      <c r="Q645" s="810" t="s">
        <v>865</v>
      </c>
      <c r="R645" s="810"/>
      <c r="S645" s="489" t="s">
        <v>793</v>
      </c>
      <c r="T645" s="811" t="s">
        <v>1074</v>
      </c>
      <c r="U645" s="811"/>
    </row>
    <row r="646" spans="9:21" ht="16.5" thickBot="1" thickTop="1">
      <c r="I646" s="486" t="s">
        <v>39</v>
      </c>
      <c r="J646" s="519"/>
      <c r="K646" s="534"/>
      <c r="L646" s="534"/>
      <c r="M646" s="534"/>
      <c r="N646" s="535"/>
      <c r="O646" s="487"/>
      <c r="Q646" s="810" t="s">
        <v>1035</v>
      </c>
      <c r="R646" s="810"/>
      <c r="S646" s="489" t="s">
        <v>794</v>
      </c>
      <c r="T646" s="809" t="s">
        <v>789</v>
      </c>
      <c r="U646" s="809"/>
    </row>
    <row r="647" spans="9:21" ht="16.5" thickBot="1" thickTop="1">
      <c r="I647" s="486" t="s">
        <v>40</v>
      </c>
      <c r="J647" s="521"/>
      <c r="K647" s="538"/>
      <c r="L647" s="538"/>
      <c r="M647" s="538"/>
      <c r="N647" s="539"/>
      <c r="O647" s="487"/>
      <c r="Q647" s="810" t="s">
        <v>1023</v>
      </c>
      <c r="R647" s="810"/>
      <c r="S647" s="489" t="s">
        <v>795</v>
      </c>
      <c r="T647" s="812" t="s">
        <v>1026</v>
      </c>
      <c r="U647" s="812"/>
    </row>
    <row r="648" spans="9:21" ht="16.5" thickBot="1" thickTop="1">
      <c r="I648" s="486" t="s">
        <v>41</v>
      </c>
      <c r="J648" s="520"/>
      <c r="K648" s="536"/>
      <c r="L648" s="536"/>
      <c r="M648" s="536"/>
      <c r="N648" s="537"/>
      <c r="O648" s="487"/>
      <c r="Q648" s="810" t="s">
        <v>357</v>
      </c>
      <c r="R648" s="810"/>
      <c r="S648" s="490" t="s">
        <v>796</v>
      </c>
      <c r="T648" s="809" t="s">
        <v>1171</v>
      </c>
      <c r="U648" s="809"/>
    </row>
    <row r="649" spans="9:21" ht="16.5" thickBot="1" thickTop="1">
      <c r="I649" s="486" t="s">
        <v>42</v>
      </c>
      <c r="J649" s="523"/>
      <c r="K649" s="542"/>
      <c r="L649" s="542"/>
      <c r="M649" s="542"/>
      <c r="N649" s="543"/>
      <c r="O649" s="487"/>
      <c r="Q649" s="809" t="s">
        <v>1021</v>
      </c>
      <c r="R649" s="809"/>
      <c r="S649" s="489" t="s">
        <v>797</v>
      </c>
      <c r="T649" s="809" t="s">
        <v>1077</v>
      </c>
      <c r="U649" s="809"/>
    </row>
    <row r="650" spans="9:21" ht="16.5" thickBot="1" thickTop="1">
      <c r="I650" s="486" t="s">
        <v>43</v>
      </c>
      <c r="J650" s="520"/>
      <c r="K650" s="536"/>
      <c r="L650" s="536"/>
      <c r="M650" s="536"/>
      <c r="N650" s="537"/>
      <c r="O650" s="487"/>
      <c r="Q650" s="811" t="s">
        <v>1033</v>
      </c>
      <c r="R650" s="811"/>
      <c r="S650" s="491" t="s">
        <v>798</v>
      </c>
      <c r="T650" s="810" t="s">
        <v>785</v>
      </c>
      <c r="U650" s="810"/>
    </row>
    <row r="651" spans="9:21" ht="16.5" thickBot="1" thickTop="1">
      <c r="I651" s="486" t="s">
        <v>44</v>
      </c>
      <c r="J651" s="524"/>
      <c r="K651" s="544"/>
      <c r="L651" s="544"/>
      <c r="M651" s="544"/>
      <c r="N651" s="545"/>
      <c r="O651" s="487"/>
      <c r="Q651" s="812" t="s">
        <v>784</v>
      </c>
      <c r="R651" s="812"/>
      <c r="S651" s="491" t="s">
        <v>799</v>
      </c>
      <c r="T651" s="813" t="s">
        <v>1031</v>
      </c>
      <c r="U651" s="813"/>
    </row>
    <row r="652" spans="9:21" ht="16.5" thickBot="1" thickTop="1">
      <c r="I652" s="486" t="s">
        <v>98</v>
      </c>
      <c r="J652" s="521"/>
      <c r="K652" s="538"/>
      <c r="L652" s="538"/>
      <c r="M652" s="538"/>
      <c r="N652" s="539"/>
      <c r="O652" s="487"/>
      <c r="Q652" s="812" t="s">
        <v>1027</v>
      </c>
      <c r="R652" s="812"/>
      <c r="S652" s="491" t="s">
        <v>800</v>
      </c>
      <c r="T652" s="810" t="s">
        <v>507</v>
      </c>
      <c r="U652" s="810"/>
    </row>
    <row r="653" spans="9:21" ht="16.5" thickBot="1" thickTop="1">
      <c r="I653" s="486" t="s">
        <v>99</v>
      </c>
      <c r="J653" s="525"/>
      <c r="K653" s="546"/>
      <c r="L653" s="546"/>
      <c r="M653" s="546"/>
      <c r="N653" s="547"/>
      <c r="O653" s="487"/>
      <c r="Q653" s="812" t="s">
        <v>1030</v>
      </c>
      <c r="R653" s="812"/>
      <c r="S653" s="491" t="s">
        <v>801</v>
      </c>
      <c r="T653" s="811" t="s">
        <v>1028</v>
      </c>
      <c r="U653" s="811"/>
    </row>
    <row r="654" spans="9:21" ht="16.5" thickBot="1" thickTop="1">
      <c r="I654" s="486" t="s">
        <v>100</v>
      </c>
      <c r="J654" s="521"/>
      <c r="K654" s="538"/>
      <c r="L654" s="538"/>
      <c r="M654" s="538"/>
      <c r="N654" s="539"/>
      <c r="O654" s="487"/>
      <c r="Q654" s="813" t="s">
        <v>1022</v>
      </c>
      <c r="R654" s="813"/>
      <c r="S654" s="491" t="s">
        <v>802</v>
      </c>
      <c r="T654" s="810" t="s">
        <v>1039</v>
      </c>
      <c r="U654" s="810"/>
    </row>
    <row r="655" spans="9:15" ht="16.5" thickBot="1" thickTop="1">
      <c r="I655" s="486" t="s">
        <v>101</v>
      </c>
      <c r="J655" s="520"/>
      <c r="K655" s="536"/>
      <c r="L655" s="536"/>
      <c r="M655" s="536"/>
      <c r="N655" s="537"/>
      <c r="O655" s="487"/>
    </row>
    <row r="656" spans="9:15" ht="16.5" thickBot="1" thickTop="1">
      <c r="I656" s="486" t="s">
        <v>102</v>
      </c>
      <c r="J656" s="520"/>
      <c r="K656" s="536"/>
      <c r="L656" s="536"/>
      <c r="M656" s="536"/>
      <c r="N656" s="537"/>
      <c r="O656" s="487"/>
    </row>
    <row r="657" spans="9:15" ht="16.5" thickBot="1" thickTop="1">
      <c r="I657" s="486" t="s">
        <v>103</v>
      </c>
      <c r="J657" s="523"/>
      <c r="K657" s="542"/>
      <c r="L657" s="542"/>
      <c r="M657" s="542"/>
      <c r="N657" s="543"/>
      <c r="O657" s="487"/>
    </row>
    <row r="658" spans="9:15" ht="16.5" thickBot="1" thickTop="1">
      <c r="I658" s="486" t="s">
        <v>104</v>
      </c>
      <c r="J658" s="521"/>
      <c r="K658" s="538"/>
      <c r="L658" s="538"/>
      <c r="M658" s="538"/>
      <c r="N658" s="539"/>
      <c r="O658" s="487"/>
    </row>
    <row r="659" spans="9:15" ht="16.5" thickBot="1" thickTop="1">
      <c r="I659" s="486" t="s">
        <v>105</v>
      </c>
      <c r="J659" s="519"/>
      <c r="K659" s="534"/>
      <c r="L659" s="534"/>
      <c r="M659" s="534"/>
      <c r="N659" s="535"/>
      <c r="O659" s="487"/>
    </row>
    <row r="660" spans="9:15" ht="16.5" thickBot="1" thickTop="1">
      <c r="I660" s="486" t="s">
        <v>106</v>
      </c>
      <c r="J660" s="523"/>
      <c r="K660" s="542"/>
      <c r="L660" s="542"/>
      <c r="M660" s="542"/>
      <c r="N660" s="543"/>
      <c r="O660" s="487"/>
    </row>
    <row r="661" spans="9:15" ht="16.5" thickBot="1" thickTop="1">
      <c r="I661" s="486" t="s">
        <v>107</v>
      </c>
      <c r="J661" s="520"/>
      <c r="K661" s="536"/>
      <c r="L661" s="536"/>
      <c r="M661" s="536"/>
      <c r="N661" s="537"/>
      <c r="O661" s="487"/>
    </row>
    <row r="662" spans="9:15" ht="16.5" thickBot="1" thickTop="1">
      <c r="I662" s="486" t="s">
        <v>108</v>
      </c>
      <c r="J662" s="519"/>
      <c r="K662" s="534"/>
      <c r="L662" s="534"/>
      <c r="M662" s="534"/>
      <c r="N662" s="535"/>
      <c r="O662" s="487"/>
    </row>
    <row r="663" spans="9:15" ht="16.5" thickBot="1" thickTop="1">
      <c r="I663" s="486" t="s">
        <v>786</v>
      </c>
      <c r="J663" s="521"/>
      <c r="K663" s="538"/>
      <c r="L663" s="538"/>
      <c r="M663" s="538"/>
      <c r="N663" s="539"/>
      <c r="O663" s="487"/>
    </row>
    <row r="664" spans="9:15" ht="16.5" thickBot="1" thickTop="1">
      <c r="I664" s="486" t="s">
        <v>787</v>
      </c>
      <c r="J664" s="520"/>
      <c r="K664" s="536"/>
      <c r="L664" s="536"/>
      <c r="M664" s="536"/>
      <c r="N664" s="537"/>
      <c r="O664" s="487"/>
    </row>
    <row r="665" ht="13.5" thickTop="1"/>
    <row r="666" spans="15:28" ht="12.75">
      <c r="O666" s="84">
        <v>20</v>
      </c>
      <c r="P666" s="569">
        <v>42536</v>
      </c>
      <c r="Q666" s="270" t="s">
        <v>718</v>
      </c>
      <c r="R666" s="271" t="s">
        <v>719</v>
      </c>
      <c r="S666" s="271" t="s">
        <v>720</v>
      </c>
      <c r="T666" s="271" t="s">
        <v>721</v>
      </c>
      <c r="U666" s="271" t="s">
        <v>722</v>
      </c>
      <c r="V666" s="271" t="s">
        <v>723</v>
      </c>
      <c r="W666" s="271" t="s">
        <v>724</v>
      </c>
      <c r="X666" s="271" t="s">
        <v>725</v>
      </c>
      <c r="Y666" s="271" t="s">
        <v>726</v>
      </c>
      <c r="Z666" s="271" t="s">
        <v>727</v>
      </c>
      <c r="AA666" s="271" t="s">
        <v>728</v>
      </c>
      <c r="AB666" s="271" t="s">
        <v>729</v>
      </c>
    </row>
    <row r="669" ht="13.5" thickBot="1"/>
    <row r="670" spans="9:21" ht="17.25" thickBot="1" thickTop="1">
      <c r="I670" s="484"/>
      <c r="J670" s="819" t="s">
        <v>110</v>
      </c>
      <c r="K670" s="819"/>
      <c r="L670" s="819"/>
      <c r="M670" s="819"/>
      <c r="N670" s="819"/>
      <c r="O670" s="485"/>
      <c r="Q670" s="792" t="s">
        <v>1390</v>
      </c>
      <c r="R670" s="792"/>
      <c r="S670" s="806"/>
      <c r="T670" s="820">
        <v>42536</v>
      </c>
      <c r="U670" s="820"/>
    </row>
    <row r="671" spans="9:21" ht="16.5" thickBot="1" thickTop="1">
      <c r="I671" s="486" t="s">
        <v>20</v>
      </c>
      <c r="J671" s="519"/>
      <c r="K671" s="534"/>
      <c r="L671" s="534"/>
      <c r="M671" s="534"/>
      <c r="N671" s="535"/>
      <c r="O671" s="487"/>
      <c r="Q671" s="792"/>
      <c r="R671" s="792"/>
      <c r="S671" s="806"/>
      <c r="T671" s="820"/>
      <c r="U671" s="820"/>
    </row>
    <row r="672" spans="9:21" ht="16.5" thickBot="1" thickTop="1">
      <c r="I672" s="486" t="s">
        <v>21</v>
      </c>
      <c r="J672" s="520"/>
      <c r="K672" s="536"/>
      <c r="L672" s="536"/>
      <c r="M672" s="536"/>
      <c r="N672" s="537"/>
      <c r="O672" s="487"/>
      <c r="Q672" s="808"/>
      <c r="R672" s="808"/>
      <c r="S672" s="492" t="s">
        <v>3</v>
      </c>
      <c r="T672" s="808"/>
      <c r="U672" s="808"/>
    </row>
    <row r="673" spans="9:21" ht="16.5" thickBot="1" thickTop="1">
      <c r="I673" s="486" t="s">
        <v>22</v>
      </c>
      <c r="J673" s="521"/>
      <c r="K673" s="538"/>
      <c r="L673" s="538"/>
      <c r="M673" s="538"/>
      <c r="N673" s="539"/>
      <c r="O673" s="487"/>
      <c r="Q673" s="810" t="s">
        <v>1033</v>
      </c>
      <c r="R673" s="810"/>
      <c r="S673" s="489" t="s">
        <v>803</v>
      </c>
      <c r="T673" s="815" t="s">
        <v>1028</v>
      </c>
      <c r="U673" s="816"/>
    </row>
    <row r="674" spans="9:21" ht="16.5" thickBot="1" thickTop="1">
      <c r="I674" s="486" t="s">
        <v>37</v>
      </c>
      <c r="J674" s="522"/>
      <c r="K674" s="540"/>
      <c r="L674" s="540"/>
      <c r="M674" s="540"/>
      <c r="N674" s="541"/>
      <c r="O674" s="487"/>
      <c r="Q674" s="810" t="s">
        <v>1171</v>
      </c>
      <c r="R674" s="810"/>
      <c r="S674" s="489" t="s">
        <v>792</v>
      </c>
      <c r="T674" s="811" t="s">
        <v>784</v>
      </c>
      <c r="U674" s="811"/>
    </row>
    <row r="675" spans="9:21" ht="16.5" thickBot="1" thickTop="1">
      <c r="I675" s="486" t="s">
        <v>38</v>
      </c>
      <c r="J675" s="519"/>
      <c r="K675" s="534"/>
      <c r="L675" s="534"/>
      <c r="M675" s="534"/>
      <c r="N675" s="535"/>
      <c r="O675" s="487"/>
      <c r="Q675" s="810" t="s">
        <v>785</v>
      </c>
      <c r="R675" s="810"/>
      <c r="S675" s="489" t="s">
        <v>793</v>
      </c>
      <c r="T675" s="811" t="s">
        <v>1030</v>
      </c>
      <c r="U675" s="811"/>
    </row>
    <row r="676" spans="9:21" ht="16.5" thickBot="1" thickTop="1">
      <c r="I676" s="486" t="s">
        <v>39</v>
      </c>
      <c r="J676" s="519"/>
      <c r="K676" s="534"/>
      <c r="L676" s="534"/>
      <c r="M676" s="534"/>
      <c r="N676" s="535"/>
      <c r="O676" s="487"/>
      <c r="Q676" s="810" t="s">
        <v>357</v>
      </c>
      <c r="R676" s="810"/>
      <c r="S676" s="489" t="s">
        <v>794</v>
      </c>
      <c r="T676" s="809" t="s">
        <v>1031</v>
      </c>
      <c r="U676" s="809"/>
    </row>
    <row r="677" spans="9:21" ht="16.5" thickBot="1" thickTop="1">
      <c r="I677" s="486" t="s">
        <v>40</v>
      </c>
      <c r="J677" s="521"/>
      <c r="K677" s="538"/>
      <c r="L677" s="538"/>
      <c r="M677" s="538"/>
      <c r="N677" s="539"/>
      <c r="O677" s="487"/>
      <c r="Q677" s="810" t="s">
        <v>1074</v>
      </c>
      <c r="R677" s="810"/>
      <c r="S677" s="489" t="s">
        <v>795</v>
      </c>
      <c r="T677" s="812" t="s">
        <v>1022</v>
      </c>
      <c r="U677" s="812"/>
    </row>
    <row r="678" spans="9:21" ht="16.5" thickBot="1" thickTop="1">
      <c r="I678" s="486" t="s">
        <v>41</v>
      </c>
      <c r="J678" s="520"/>
      <c r="K678" s="536"/>
      <c r="L678" s="536"/>
      <c r="M678" s="536"/>
      <c r="N678" s="537"/>
      <c r="O678" s="487"/>
      <c r="Q678" s="810" t="s">
        <v>1029</v>
      </c>
      <c r="R678" s="810"/>
      <c r="S678" s="490" t="s">
        <v>796</v>
      </c>
      <c r="T678" s="809" t="s">
        <v>507</v>
      </c>
      <c r="U678" s="809"/>
    </row>
    <row r="679" spans="9:21" ht="16.5" thickBot="1" thickTop="1">
      <c r="I679" s="486" t="s">
        <v>42</v>
      </c>
      <c r="J679" s="523"/>
      <c r="K679" s="542"/>
      <c r="L679" s="542"/>
      <c r="M679" s="542"/>
      <c r="N679" s="543"/>
      <c r="O679" s="487"/>
      <c r="Q679" s="809" t="s">
        <v>865</v>
      </c>
      <c r="R679" s="809"/>
      <c r="S679" s="489" t="s">
        <v>797</v>
      </c>
      <c r="T679" s="809" t="s">
        <v>1039</v>
      </c>
      <c r="U679" s="809"/>
    </row>
    <row r="680" spans="9:21" ht="16.5" thickBot="1" thickTop="1">
      <c r="I680" s="486" t="s">
        <v>43</v>
      </c>
      <c r="J680" s="520"/>
      <c r="K680" s="536"/>
      <c r="L680" s="536"/>
      <c r="M680" s="536"/>
      <c r="N680" s="537"/>
      <c r="O680" s="487"/>
      <c r="Q680" s="811" t="s">
        <v>1032</v>
      </c>
      <c r="R680" s="811"/>
      <c r="S680" s="491" t="s">
        <v>798</v>
      </c>
      <c r="T680" s="810" t="s">
        <v>1027</v>
      </c>
      <c r="U680" s="810"/>
    </row>
    <row r="681" spans="9:21" ht="16.5" thickBot="1" thickTop="1">
      <c r="I681" s="486" t="s">
        <v>44</v>
      </c>
      <c r="J681" s="524"/>
      <c r="K681" s="544"/>
      <c r="L681" s="544"/>
      <c r="M681" s="544"/>
      <c r="N681" s="545"/>
      <c r="O681" s="487"/>
      <c r="Q681" s="812" t="s">
        <v>789</v>
      </c>
      <c r="R681" s="812"/>
      <c r="S681" s="491" t="s">
        <v>799</v>
      </c>
      <c r="T681" s="813" t="s">
        <v>1021</v>
      </c>
      <c r="U681" s="813"/>
    </row>
    <row r="682" spans="9:21" ht="16.5" thickBot="1" thickTop="1">
      <c r="I682" s="486" t="s">
        <v>98</v>
      </c>
      <c r="J682" s="521"/>
      <c r="K682" s="538"/>
      <c r="L682" s="538"/>
      <c r="M682" s="538"/>
      <c r="N682" s="539"/>
      <c r="O682" s="487"/>
      <c r="Q682" s="812" t="s">
        <v>1075</v>
      </c>
      <c r="R682" s="812"/>
      <c r="S682" s="491" t="s">
        <v>800</v>
      </c>
      <c r="T682" s="810" t="s">
        <v>1023</v>
      </c>
      <c r="U682" s="810"/>
    </row>
    <row r="683" spans="9:21" ht="16.5" thickBot="1" thickTop="1">
      <c r="I683" s="486" t="s">
        <v>99</v>
      </c>
      <c r="J683" s="525"/>
      <c r="K683" s="546"/>
      <c r="L683" s="546"/>
      <c r="M683" s="546"/>
      <c r="N683" s="547"/>
      <c r="O683" s="487"/>
      <c r="Q683" s="812" t="s">
        <v>1035</v>
      </c>
      <c r="R683" s="812"/>
      <c r="S683" s="491" t="s">
        <v>801</v>
      </c>
      <c r="T683" s="811" t="s">
        <v>1077</v>
      </c>
      <c r="U683" s="811"/>
    </row>
    <row r="684" spans="9:21" ht="16.5" thickBot="1" thickTop="1">
      <c r="I684" s="486" t="s">
        <v>100</v>
      </c>
      <c r="J684" s="521"/>
      <c r="K684" s="538"/>
      <c r="L684" s="538"/>
      <c r="M684" s="538"/>
      <c r="N684" s="539"/>
      <c r="O684" s="487"/>
      <c r="Q684" s="813" t="s">
        <v>790</v>
      </c>
      <c r="R684" s="813"/>
      <c r="S684" s="491" t="s">
        <v>802</v>
      </c>
      <c r="T684" s="810" t="s">
        <v>1026</v>
      </c>
      <c r="U684" s="810"/>
    </row>
    <row r="685" spans="9:15" ht="16.5" thickBot="1" thickTop="1">
      <c r="I685" s="486" t="s">
        <v>101</v>
      </c>
      <c r="J685" s="520"/>
      <c r="K685" s="536"/>
      <c r="L685" s="536"/>
      <c r="M685" s="536"/>
      <c r="N685" s="537"/>
      <c r="O685" s="487"/>
    </row>
    <row r="686" spans="9:15" ht="16.5" thickBot="1" thickTop="1">
      <c r="I686" s="486" t="s">
        <v>102</v>
      </c>
      <c r="J686" s="520"/>
      <c r="K686" s="536"/>
      <c r="L686" s="536"/>
      <c r="M686" s="536"/>
      <c r="N686" s="537"/>
      <c r="O686" s="487"/>
    </row>
    <row r="687" spans="9:15" ht="16.5" thickBot="1" thickTop="1">
      <c r="I687" s="486" t="s">
        <v>103</v>
      </c>
      <c r="J687" s="523"/>
      <c r="K687" s="542"/>
      <c r="L687" s="542"/>
      <c r="M687" s="542"/>
      <c r="N687" s="543"/>
      <c r="O687" s="487"/>
    </row>
    <row r="688" spans="9:15" ht="16.5" thickBot="1" thickTop="1">
      <c r="I688" s="486" t="s">
        <v>104</v>
      </c>
      <c r="J688" s="521"/>
      <c r="K688" s="538"/>
      <c r="L688" s="538"/>
      <c r="M688" s="538"/>
      <c r="N688" s="539"/>
      <c r="O688" s="487"/>
    </row>
    <row r="689" spans="9:15" ht="16.5" thickBot="1" thickTop="1">
      <c r="I689" s="486" t="s">
        <v>105</v>
      </c>
      <c r="J689" s="519"/>
      <c r="K689" s="534"/>
      <c r="L689" s="534"/>
      <c r="M689" s="534"/>
      <c r="N689" s="535"/>
      <c r="O689" s="487"/>
    </row>
    <row r="690" spans="9:15" ht="16.5" thickBot="1" thickTop="1">
      <c r="I690" s="486" t="s">
        <v>106</v>
      </c>
      <c r="J690" s="523"/>
      <c r="K690" s="542"/>
      <c r="L690" s="542"/>
      <c r="M690" s="542"/>
      <c r="N690" s="543"/>
      <c r="O690" s="487"/>
    </row>
    <row r="691" spans="9:15" ht="16.5" thickBot="1" thickTop="1">
      <c r="I691" s="486" t="s">
        <v>107</v>
      </c>
      <c r="J691" s="520"/>
      <c r="K691" s="536"/>
      <c r="L691" s="536"/>
      <c r="M691" s="536"/>
      <c r="N691" s="537"/>
      <c r="O691" s="487"/>
    </row>
    <row r="692" spans="9:15" ht="16.5" thickBot="1" thickTop="1">
      <c r="I692" s="486" t="s">
        <v>108</v>
      </c>
      <c r="J692" s="519"/>
      <c r="K692" s="534"/>
      <c r="L692" s="534"/>
      <c r="M692" s="534"/>
      <c r="N692" s="535"/>
      <c r="O692" s="487"/>
    </row>
    <row r="693" spans="9:15" ht="16.5" thickBot="1" thickTop="1">
      <c r="I693" s="486" t="s">
        <v>786</v>
      </c>
      <c r="J693" s="521"/>
      <c r="K693" s="538"/>
      <c r="L693" s="538"/>
      <c r="M693" s="538"/>
      <c r="N693" s="539"/>
      <c r="O693" s="487"/>
    </row>
    <row r="694" spans="9:15" ht="16.5" thickBot="1" thickTop="1">
      <c r="I694" s="486" t="s">
        <v>787</v>
      </c>
      <c r="J694" s="520"/>
      <c r="K694" s="536"/>
      <c r="L694" s="536"/>
      <c r="M694" s="536"/>
      <c r="N694" s="537"/>
      <c r="O694" s="487"/>
    </row>
    <row r="695" spans="9:15" ht="13.5" thickTop="1">
      <c r="I695" s="188"/>
      <c r="J695" s="84"/>
      <c r="K695" s="84"/>
      <c r="L695" s="84"/>
      <c r="M695" s="84"/>
      <c r="N695" s="84"/>
      <c r="O695" s="84"/>
    </row>
    <row r="699" spans="15:28" ht="12.75">
      <c r="O699" s="84">
        <v>21</v>
      </c>
      <c r="P699" s="569">
        <v>42537</v>
      </c>
      <c r="Q699" s="273" t="s">
        <v>730</v>
      </c>
      <c r="R699" s="274" t="s">
        <v>504</v>
      </c>
      <c r="S699" s="274" t="s">
        <v>731</v>
      </c>
      <c r="T699" s="274" t="s">
        <v>732</v>
      </c>
      <c r="U699" s="274" t="s">
        <v>733</v>
      </c>
      <c r="V699" s="274" t="s">
        <v>734</v>
      </c>
      <c r="W699" s="274" t="s">
        <v>735</v>
      </c>
      <c r="X699" s="274" t="s">
        <v>736</v>
      </c>
      <c r="Y699" s="274" t="s">
        <v>737</v>
      </c>
      <c r="Z699" s="271" t="s">
        <v>738</v>
      </c>
      <c r="AA699" s="271" t="s">
        <v>739</v>
      </c>
      <c r="AB699" s="271" t="s">
        <v>740</v>
      </c>
    </row>
    <row r="702" ht="13.5" thickBot="1"/>
    <row r="703" spans="9:21" ht="17.25" thickBot="1" thickTop="1">
      <c r="I703" s="484"/>
      <c r="J703" s="819" t="s">
        <v>110</v>
      </c>
      <c r="K703" s="819"/>
      <c r="L703" s="819"/>
      <c r="M703" s="819"/>
      <c r="N703" s="819"/>
      <c r="O703" s="485"/>
      <c r="Q703" s="792" t="s">
        <v>1391</v>
      </c>
      <c r="R703" s="792"/>
      <c r="S703" s="806"/>
      <c r="T703" s="820">
        <v>42537</v>
      </c>
      <c r="U703" s="820"/>
    </row>
    <row r="704" spans="9:21" ht="16.5" thickBot="1" thickTop="1">
      <c r="I704" s="486" t="s">
        <v>20</v>
      </c>
      <c r="J704" s="519"/>
      <c r="K704" s="534"/>
      <c r="L704" s="534"/>
      <c r="M704" s="534"/>
      <c r="N704" s="535"/>
      <c r="O704" s="487"/>
      <c r="Q704" s="792"/>
      <c r="R704" s="792"/>
      <c r="S704" s="806"/>
      <c r="T704" s="820"/>
      <c r="U704" s="820"/>
    </row>
    <row r="705" spans="9:21" ht="16.5" thickBot="1" thickTop="1">
      <c r="I705" s="486" t="s">
        <v>21</v>
      </c>
      <c r="J705" s="520"/>
      <c r="K705" s="536"/>
      <c r="L705" s="536"/>
      <c r="M705" s="536"/>
      <c r="N705" s="537"/>
      <c r="O705" s="487"/>
      <c r="Q705" s="808"/>
      <c r="R705" s="808"/>
      <c r="S705" s="492" t="s">
        <v>3</v>
      </c>
      <c r="T705" s="808"/>
      <c r="U705" s="808"/>
    </row>
    <row r="706" spans="9:21" ht="16.5" thickBot="1" thickTop="1">
      <c r="I706" s="486" t="s">
        <v>22</v>
      </c>
      <c r="J706" s="521"/>
      <c r="K706" s="538"/>
      <c r="L706" s="538"/>
      <c r="M706" s="538"/>
      <c r="N706" s="539"/>
      <c r="O706" s="487"/>
      <c r="Q706" s="810" t="s">
        <v>357</v>
      </c>
      <c r="R706" s="810"/>
      <c r="S706" s="489" t="s">
        <v>803</v>
      </c>
      <c r="T706" s="815" t="s">
        <v>1030</v>
      </c>
      <c r="U706" s="816"/>
    </row>
    <row r="707" spans="9:21" ht="16.5" thickBot="1" thickTop="1">
      <c r="I707" s="486" t="s">
        <v>37</v>
      </c>
      <c r="J707" s="522"/>
      <c r="K707" s="540"/>
      <c r="L707" s="540"/>
      <c r="M707" s="540"/>
      <c r="N707" s="541"/>
      <c r="O707" s="487"/>
      <c r="Q707" s="810" t="s">
        <v>785</v>
      </c>
      <c r="R707" s="810"/>
      <c r="S707" s="489" t="s">
        <v>792</v>
      </c>
      <c r="T707" s="811" t="s">
        <v>1031</v>
      </c>
      <c r="U707" s="811"/>
    </row>
    <row r="708" spans="9:21" ht="16.5" thickBot="1" thickTop="1">
      <c r="I708" s="486" t="s">
        <v>38</v>
      </c>
      <c r="J708" s="519"/>
      <c r="K708" s="534"/>
      <c r="L708" s="534"/>
      <c r="M708" s="534"/>
      <c r="N708" s="535"/>
      <c r="O708" s="487"/>
      <c r="Q708" s="810" t="s">
        <v>1171</v>
      </c>
      <c r="R708" s="810"/>
      <c r="S708" s="489" t="s">
        <v>793</v>
      </c>
      <c r="T708" s="811" t="s">
        <v>1028</v>
      </c>
      <c r="U708" s="811"/>
    </row>
    <row r="709" spans="9:21" ht="16.5" thickBot="1" thickTop="1">
      <c r="I709" s="486" t="s">
        <v>39</v>
      </c>
      <c r="J709" s="519"/>
      <c r="K709" s="534"/>
      <c r="L709" s="534"/>
      <c r="M709" s="534"/>
      <c r="N709" s="535"/>
      <c r="O709" s="487"/>
      <c r="Q709" s="810" t="s">
        <v>1033</v>
      </c>
      <c r="R709" s="810"/>
      <c r="S709" s="489" t="s">
        <v>794</v>
      </c>
      <c r="T709" s="809" t="s">
        <v>784</v>
      </c>
      <c r="U709" s="809"/>
    </row>
    <row r="710" spans="9:21" ht="16.5" thickBot="1" thickTop="1">
      <c r="I710" s="486" t="s">
        <v>40</v>
      </c>
      <c r="J710" s="521"/>
      <c r="K710" s="538"/>
      <c r="L710" s="538"/>
      <c r="M710" s="538"/>
      <c r="N710" s="539"/>
      <c r="O710" s="487"/>
      <c r="Q710" s="810" t="s">
        <v>865</v>
      </c>
      <c r="R710" s="810"/>
      <c r="S710" s="489" t="s">
        <v>795</v>
      </c>
      <c r="T710" s="812" t="s">
        <v>1027</v>
      </c>
      <c r="U710" s="812"/>
    </row>
    <row r="711" spans="9:21" ht="16.5" thickBot="1" thickTop="1">
      <c r="I711" s="486" t="s">
        <v>41</v>
      </c>
      <c r="J711" s="520"/>
      <c r="K711" s="536"/>
      <c r="L711" s="536"/>
      <c r="M711" s="536"/>
      <c r="N711" s="537"/>
      <c r="O711" s="487"/>
      <c r="Q711" s="810" t="s">
        <v>1032</v>
      </c>
      <c r="R711" s="810"/>
      <c r="S711" s="490" t="s">
        <v>796</v>
      </c>
      <c r="T711" s="809" t="s">
        <v>1039</v>
      </c>
      <c r="U711" s="809"/>
    </row>
    <row r="712" spans="9:21" ht="16.5" thickBot="1" thickTop="1">
      <c r="I712" s="486" t="s">
        <v>42</v>
      </c>
      <c r="J712" s="523"/>
      <c r="K712" s="542"/>
      <c r="L712" s="542"/>
      <c r="M712" s="542"/>
      <c r="N712" s="543"/>
      <c r="O712" s="487"/>
      <c r="Q712" s="809" t="s">
        <v>1074</v>
      </c>
      <c r="R712" s="809"/>
      <c r="S712" s="489" t="s">
        <v>797</v>
      </c>
      <c r="T712" s="809" t="s">
        <v>507</v>
      </c>
      <c r="U712" s="809"/>
    </row>
    <row r="713" spans="9:21" ht="16.5" thickBot="1" thickTop="1">
      <c r="I713" s="486" t="s">
        <v>43</v>
      </c>
      <c r="J713" s="520"/>
      <c r="K713" s="536"/>
      <c r="L713" s="536"/>
      <c r="M713" s="536"/>
      <c r="N713" s="537"/>
      <c r="O713" s="487"/>
      <c r="Q713" s="811" t="s">
        <v>1029</v>
      </c>
      <c r="R713" s="811"/>
      <c r="S713" s="491" t="s">
        <v>798</v>
      </c>
      <c r="T713" s="810" t="s">
        <v>1022</v>
      </c>
      <c r="U713" s="810"/>
    </row>
    <row r="714" spans="9:21" ht="16.5" thickBot="1" thickTop="1">
      <c r="I714" s="486" t="s">
        <v>44</v>
      </c>
      <c r="J714" s="524"/>
      <c r="K714" s="544"/>
      <c r="L714" s="544"/>
      <c r="M714" s="544"/>
      <c r="N714" s="545"/>
      <c r="O714" s="487"/>
      <c r="Q714" s="812" t="s">
        <v>1035</v>
      </c>
      <c r="R714" s="812"/>
      <c r="S714" s="491" t="s">
        <v>799</v>
      </c>
      <c r="T714" s="813" t="s">
        <v>1026</v>
      </c>
      <c r="U714" s="813"/>
    </row>
    <row r="715" spans="9:21" ht="16.5" thickBot="1" thickTop="1">
      <c r="I715" s="486" t="s">
        <v>98</v>
      </c>
      <c r="J715" s="521"/>
      <c r="K715" s="538"/>
      <c r="L715" s="538"/>
      <c r="M715" s="538"/>
      <c r="N715" s="539"/>
      <c r="O715" s="487"/>
      <c r="Q715" s="812" t="s">
        <v>790</v>
      </c>
      <c r="R715" s="812"/>
      <c r="S715" s="491" t="s">
        <v>800</v>
      </c>
      <c r="T715" s="810" t="s">
        <v>1077</v>
      </c>
      <c r="U715" s="810"/>
    </row>
    <row r="716" spans="9:21" ht="16.5" thickBot="1" thickTop="1">
      <c r="I716" s="486" t="s">
        <v>99</v>
      </c>
      <c r="J716" s="525"/>
      <c r="K716" s="546"/>
      <c r="L716" s="546"/>
      <c r="M716" s="546"/>
      <c r="N716" s="547"/>
      <c r="O716" s="487"/>
      <c r="Q716" s="812" t="s">
        <v>789</v>
      </c>
      <c r="R716" s="812"/>
      <c r="S716" s="491" t="s">
        <v>801</v>
      </c>
      <c r="T716" s="811" t="s">
        <v>1023</v>
      </c>
      <c r="U716" s="811"/>
    </row>
    <row r="717" spans="9:21" ht="16.5" thickBot="1" thickTop="1">
      <c r="I717" s="486" t="s">
        <v>100</v>
      </c>
      <c r="J717" s="521"/>
      <c r="K717" s="538"/>
      <c r="L717" s="538"/>
      <c r="M717" s="538"/>
      <c r="N717" s="539"/>
      <c r="O717" s="487"/>
      <c r="Q717" s="813" t="s">
        <v>1075</v>
      </c>
      <c r="R717" s="813"/>
      <c r="S717" s="491" t="s">
        <v>802</v>
      </c>
      <c r="T717" s="810" t="s">
        <v>1021</v>
      </c>
      <c r="U717" s="810"/>
    </row>
    <row r="718" spans="9:15" ht="16.5" thickBot="1" thickTop="1">
      <c r="I718" s="486" t="s">
        <v>101</v>
      </c>
      <c r="J718" s="520"/>
      <c r="K718" s="536"/>
      <c r="L718" s="536"/>
      <c r="M718" s="536"/>
      <c r="N718" s="537"/>
      <c r="O718" s="487"/>
    </row>
    <row r="719" spans="9:15" ht="16.5" thickBot="1" thickTop="1">
      <c r="I719" s="486" t="s">
        <v>102</v>
      </c>
      <c r="J719" s="520"/>
      <c r="K719" s="536"/>
      <c r="L719" s="536"/>
      <c r="M719" s="536"/>
      <c r="N719" s="537"/>
      <c r="O719" s="487"/>
    </row>
    <row r="720" spans="9:15" ht="16.5" thickBot="1" thickTop="1">
      <c r="I720" s="486" t="s">
        <v>103</v>
      </c>
      <c r="J720" s="523"/>
      <c r="K720" s="542"/>
      <c r="L720" s="542"/>
      <c r="M720" s="542"/>
      <c r="N720" s="543"/>
      <c r="O720" s="487"/>
    </row>
    <row r="721" spans="9:15" ht="16.5" thickBot="1" thickTop="1">
      <c r="I721" s="486" t="s">
        <v>104</v>
      </c>
      <c r="J721" s="521"/>
      <c r="K721" s="538"/>
      <c r="L721" s="538"/>
      <c r="M721" s="538"/>
      <c r="N721" s="539"/>
      <c r="O721" s="487"/>
    </row>
    <row r="722" spans="9:15" ht="16.5" thickBot="1" thickTop="1">
      <c r="I722" s="486" t="s">
        <v>105</v>
      </c>
      <c r="J722" s="519"/>
      <c r="K722" s="534"/>
      <c r="L722" s="534"/>
      <c r="M722" s="534"/>
      <c r="N722" s="535"/>
      <c r="O722" s="487"/>
    </row>
    <row r="723" spans="9:15" ht="16.5" thickBot="1" thickTop="1">
      <c r="I723" s="486" t="s">
        <v>106</v>
      </c>
      <c r="J723" s="523"/>
      <c r="K723" s="542"/>
      <c r="L723" s="542"/>
      <c r="M723" s="542"/>
      <c r="N723" s="543"/>
      <c r="O723" s="487"/>
    </row>
    <row r="724" spans="9:15" ht="16.5" thickBot="1" thickTop="1">
      <c r="I724" s="486" t="s">
        <v>107</v>
      </c>
      <c r="J724" s="520"/>
      <c r="K724" s="536"/>
      <c r="L724" s="536"/>
      <c r="M724" s="536"/>
      <c r="N724" s="537"/>
      <c r="O724" s="487"/>
    </row>
    <row r="725" spans="9:15" ht="16.5" thickBot="1" thickTop="1">
      <c r="I725" s="486" t="s">
        <v>108</v>
      </c>
      <c r="J725" s="519"/>
      <c r="K725" s="534"/>
      <c r="L725" s="534"/>
      <c r="M725" s="534"/>
      <c r="N725" s="535"/>
      <c r="O725" s="487"/>
    </row>
    <row r="726" spans="9:15" ht="16.5" thickBot="1" thickTop="1">
      <c r="I726" s="486" t="s">
        <v>786</v>
      </c>
      <c r="J726" s="521"/>
      <c r="K726" s="538"/>
      <c r="L726" s="538"/>
      <c r="M726" s="538"/>
      <c r="N726" s="539"/>
      <c r="O726" s="487"/>
    </row>
    <row r="727" spans="9:15" ht="16.5" thickBot="1" thickTop="1">
      <c r="I727" s="486" t="s">
        <v>787</v>
      </c>
      <c r="J727" s="520"/>
      <c r="K727" s="536"/>
      <c r="L727" s="536"/>
      <c r="M727" s="536"/>
      <c r="N727" s="537"/>
      <c r="O727" s="487"/>
    </row>
    <row r="728" spans="9:15" ht="13.5" thickTop="1">
      <c r="I728" s="188"/>
      <c r="J728" s="84"/>
      <c r="K728" s="84"/>
      <c r="L728" s="84"/>
      <c r="M728" s="84"/>
      <c r="N728" s="84"/>
      <c r="O728" s="84"/>
    </row>
    <row r="730" spans="15:28" ht="12.75">
      <c r="O730" s="84">
        <v>22</v>
      </c>
      <c r="P730" s="569">
        <v>42544</v>
      </c>
      <c r="Q730" s="270" t="s">
        <v>741</v>
      </c>
      <c r="R730" s="271" t="s">
        <v>742</v>
      </c>
      <c r="S730" s="271" t="s">
        <v>743</v>
      </c>
      <c r="T730" s="271" t="s">
        <v>744</v>
      </c>
      <c r="U730" s="271" t="s">
        <v>745</v>
      </c>
      <c r="V730" s="271" t="s">
        <v>746</v>
      </c>
      <c r="W730" s="271" t="s">
        <v>747</v>
      </c>
      <c r="X730" s="271" t="s">
        <v>748</v>
      </c>
      <c r="Y730" s="271" t="s">
        <v>749</v>
      </c>
      <c r="Z730" s="271" t="s">
        <v>750</v>
      </c>
      <c r="AA730" s="271" t="s">
        <v>751</v>
      </c>
      <c r="AB730" s="271" t="s">
        <v>752</v>
      </c>
    </row>
    <row r="732" ht="13.5" thickBot="1"/>
    <row r="733" spans="9:21" ht="17.25" thickBot="1" thickTop="1">
      <c r="I733" s="484"/>
      <c r="J733" s="819" t="s">
        <v>110</v>
      </c>
      <c r="K733" s="819"/>
      <c r="L733" s="819"/>
      <c r="M733" s="819"/>
      <c r="N733" s="819"/>
      <c r="O733" s="485"/>
      <c r="Q733" s="792" t="s">
        <v>1392</v>
      </c>
      <c r="R733" s="792"/>
      <c r="S733" s="806"/>
      <c r="T733" s="820">
        <v>42544</v>
      </c>
      <c r="U733" s="820"/>
    </row>
    <row r="734" spans="9:21" ht="16.5" thickBot="1" thickTop="1">
      <c r="I734" s="486" t="s">
        <v>20</v>
      </c>
      <c r="J734" s="519"/>
      <c r="K734" s="534"/>
      <c r="L734" s="534"/>
      <c r="M734" s="534"/>
      <c r="N734" s="535"/>
      <c r="O734" s="487"/>
      <c r="Q734" s="792"/>
      <c r="R734" s="792"/>
      <c r="S734" s="806"/>
      <c r="T734" s="820"/>
      <c r="U734" s="820"/>
    </row>
    <row r="735" spans="9:21" ht="16.5" thickBot="1" thickTop="1">
      <c r="I735" s="486" t="s">
        <v>21</v>
      </c>
      <c r="J735" s="520"/>
      <c r="K735" s="536"/>
      <c r="L735" s="536"/>
      <c r="M735" s="536"/>
      <c r="N735" s="537"/>
      <c r="O735" s="487"/>
      <c r="Q735" s="808"/>
      <c r="R735" s="808"/>
      <c r="S735" s="492" t="s">
        <v>3</v>
      </c>
      <c r="T735" s="808"/>
      <c r="U735" s="808"/>
    </row>
    <row r="736" spans="9:21" ht="16.5" thickBot="1" thickTop="1">
      <c r="I736" s="486" t="s">
        <v>22</v>
      </c>
      <c r="J736" s="521"/>
      <c r="K736" s="538"/>
      <c r="L736" s="538"/>
      <c r="M736" s="538"/>
      <c r="N736" s="539"/>
      <c r="O736" s="487"/>
      <c r="Q736" s="810" t="s">
        <v>1171</v>
      </c>
      <c r="R736" s="810"/>
      <c r="S736" s="489" t="s">
        <v>803</v>
      </c>
      <c r="T736" s="815" t="s">
        <v>1031</v>
      </c>
      <c r="U736" s="816"/>
    </row>
    <row r="737" spans="9:21" ht="16.5" thickBot="1" thickTop="1">
      <c r="I737" s="486" t="s">
        <v>37</v>
      </c>
      <c r="J737" s="522"/>
      <c r="K737" s="540"/>
      <c r="L737" s="540"/>
      <c r="M737" s="540"/>
      <c r="N737" s="541"/>
      <c r="O737" s="487"/>
      <c r="Q737" s="810" t="s">
        <v>1033</v>
      </c>
      <c r="R737" s="810"/>
      <c r="S737" s="489" t="s">
        <v>792</v>
      </c>
      <c r="T737" s="811" t="s">
        <v>1030</v>
      </c>
      <c r="U737" s="811"/>
    </row>
    <row r="738" spans="9:21" ht="16.5" thickBot="1" thickTop="1">
      <c r="I738" s="486" t="s">
        <v>38</v>
      </c>
      <c r="J738" s="519"/>
      <c r="K738" s="534"/>
      <c r="L738" s="534"/>
      <c r="M738" s="534"/>
      <c r="N738" s="535"/>
      <c r="O738" s="487"/>
      <c r="Q738" s="810" t="s">
        <v>357</v>
      </c>
      <c r="R738" s="810"/>
      <c r="S738" s="489" t="s">
        <v>793</v>
      </c>
      <c r="T738" s="811" t="s">
        <v>784</v>
      </c>
      <c r="U738" s="811"/>
    </row>
    <row r="739" spans="9:21" ht="16.5" thickBot="1" thickTop="1">
      <c r="I739" s="486" t="s">
        <v>39</v>
      </c>
      <c r="J739" s="519"/>
      <c r="K739" s="534"/>
      <c r="L739" s="534"/>
      <c r="M739" s="534"/>
      <c r="N739" s="535"/>
      <c r="O739" s="487"/>
      <c r="Q739" s="810" t="s">
        <v>785</v>
      </c>
      <c r="R739" s="810"/>
      <c r="S739" s="489" t="s">
        <v>794</v>
      </c>
      <c r="T739" s="809" t="s">
        <v>1028</v>
      </c>
      <c r="U739" s="809"/>
    </row>
    <row r="740" spans="9:21" ht="16.5" thickBot="1" thickTop="1">
      <c r="I740" s="486" t="s">
        <v>40</v>
      </c>
      <c r="J740" s="521"/>
      <c r="K740" s="538"/>
      <c r="L740" s="538"/>
      <c r="M740" s="538"/>
      <c r="N740" s="539"/>
      <c r="O740" s="487"/>
      <c r="Q740" s="810" t="s">
        <v>1032</v>
      </c>
      <c r="R740" s="810"/>
      <c r="S740" s="489" t="s">
        <v>795</v>
      </c>
      <c r="T740" s="812" t="s">
        <v>507</v>
      </c>
      <c r="U740" s="812"/>
    </row>
    <row r="741" spans="9:21" ht="16.5" thickBot="1" thickTop="1">
      <c r="I741" s="486" t="s">
        <v>41</v>
      </c>
      <c r="J741" s="520"/>
      <c r="K741" s="536"/>
      <c r="L741" s="536"/>
      <c r="M741" s="536"/>
      <c r="N741" s="537"/>
      <c r="O741" s="487"/>
      <c r="Q741" s="810" t="s">
        <v>865</v>
      </c>
      <c r="R741" s="810"/>
      <c r="S741" s="490" t="s">
        <v>796</v>
      </c>
      <c r="T741" s="809" t="s">
        <v>1022</v>
      </c>
      <c r="U741" s="809"/>
    </row>
    <row r="742" spans="9:21" ht="16.5" thickBot="1" thickTop="1">
      <c r="I742" s="486" t="s">
        <v>42</v>
      </c>
      <c r="J742" s="523"/>
      <c r="K742" s="542"/>
      <c r="L742" s="542"/>
      <c r="M742" s="542"/>
      <c r="N742" s="543"/>
      <c r="O742" s="487"/>
      <c r="Q742" s="809" t="s">
        <v>1029</v>
      </c>
      <c r="R742" s="809"/>
      <c r="S742" s="489" t="s">
        <v>797</v>
      </c>
      <c r="T742" s="809" t="s">
        <v>1027</v>
      </c>
      <c r="U742" s="809"/>
    </row>
    <row r="743" spans="9:21" ht="16.5" thickBot="1" thickTop="1">
      <c r="I743" s="486" t="s">
        <v>43</v>
      </c>
      <c r="J743" s="520"/>
      <c r="K743" s="536"/>
      <c r="L743" s="536"/>
      <c r="M743" s="536"/>
      <c r="N743" s="537"/>
      <c r="O743" s="487"/>
      <c r="Q743" s="811" t="s">
        <v>1074</v>
      </c>
      <c r="R743" s="811"/>
      <c r="S743" s="491" t="s">
        <v>798</v>
      </c>
      <c r="T743" s="810" t="s">
        <v>1039</v>
      </c>
      <c r="U743" s="810"/>
    </row>
    <row r="744" spans="9:21" ht="16.5" thickBot="1" thickTop="1">
      <c r="I744" s="486" t="s">
        <v>44</v>
      </c>
      <c r="J744" s="524"/>
      <c r="K744" s="544"/>
      <c r="L744" s="544"/>
      <c r="M744" s="544"/>
      <c r="N744" s="545"/>
      <c r="O744" s="487"/>
      <c r="Q744" s="812" t="s">
        <v>790</v>
      </c>
      <c r="R744" s="812"/>
      <c r="S744" s="491" t="s">
        <v>799</v>
      </c>
      <c r="T744" s="813" t="s">
        <v>1023</v>
      </c>
      <c r="U744" s="813"/>
    </row>
    <row r="745" spans="9:21" ht="16.5" thickBot="1" thickTop="1">
      <c r="I745" s="486" t="s">
        <v>98</v>
      </c>
      <c r="J745" s="521"/>
      <c r="K745" s="538"/>
      <c r="L745" s="538"/>
      <c r="M745" s="538"/>
      <c r="N745" s="539"/>
      <c r="O745" s="487"/>
      <c r="Q745" s="812" t="s">
        <v>1035</v>
      </c>
      <c r="R745" s="812"/>
      <c r="S745" s="491" t="s">
        <v>800</v>
      </c>
      <c r="T745" s="810" t="s">
        <v>1021</v>
      </c>
      <c r="U745" s="810"/>
    </row>
    <row r="746" spans="9:21" ht="16.5" thickBot="1" thickTop="1">
      <c r="I746" s="486" t="s">
        <v>99</v>
      </c>
      <c r="J746" s="525"/>
      <c r="K746" s="546"/>
      <c r="L746" s="546"/>
      <c r="M746" s="546"/>
      <c r="N746" s="547"/>
      <c r="O746" s="487"/>
      <c r="Q746" s="812" t="s">
        <v>1075</v>
      </c>
      <c r="R746" s="812"/>
      <c r="S746" s="491" t="s">
        <v>801</v>
      </c>
      <c r="T746" s="811" t="s">
        <v>1026</v>
      </c>
      <c r="U746" s="811"/>
    </row>
    <row r="747" spans="9:21" ht="16.5" thickBot="1" thickTop="1">
      <c r="I747" s="486" t="s">
        <v>100</v>
      </c>
      <c r="J747" s="521"/>
      <c r="K747" s="538"/>
      <c r="L747" s="538"/>
      <c r="M747" s="538"/>
      <c r="N747" s="539"/>
      <c r="O747" s="487"/>
      <c r="Q747" s="813" t="s">
        <v>789</v>
      </c>
      <c r="R747" s="813"/>
      <c r="S747" s="491" t="s">
        <v>802</v>
      </c>
      <c r="T747" s="810" t="s">
        <v>1077</v>
      </c>
      <c r="U747" s="810"/>
    </row>
    <row r="748" spans="9:15" ht="16.5" thickBot="1" thickTop="1">
      <c r="I748" s="486" t="s">
        <v>101</v>
      </c>
      <c r="J748" s="520"/>
      <c r="K748" s="536"/>
      <c r="L748" s="536"/>
      <c r="M748" s="536"/>
      <c r="N748" s="537"/>
      <c r="O748" s="487"/>
    </row>
    <row r="749" spans="9:15" ht="16.5" thickBot="1" thickTop="1">
      <c r="I749" s="486" t="s">
        <v>102</v>
      </c>
      <c r="J749" s="520"/>
      <c r="K749" s="536"/>
      <c r="L749" s="536"/>
      <c r="M749" s="536"/>
      <c r="N749" s="537"/>
      <c r="O749" s="487"/>
    </row>
    <row r="750" spans="9:15" ht="16.5" thickBot="1" thickTop="1">
      <c r="I750" s="486" t="s">
        <v>103</v>
      </c>
      <c r="J750" s="523"/>
      <c r="K750" s="542"/>
      <c r="L750" s="542"/>
      <c r="M750" s="542"/>
      <c r="N750" s="543"/>
      <c r="O750" s="487"/>
    </row>
    <row r="751" spans="9:15" ht="16.5" thickBot="1" thickTop="1">
      <c r="I751" s="486" t="s">
        <v>104</v>
      </c>
      <c r="J751" s="521"/>
      <c r="K751" s="538"/>
      <c r="L751" s="538"/>
      <c r="M751" s="538"/>
      <c r="N751" s="539"/>
      <c r="O751" s="487"/>
    </row>
    <row r="752" spans="9:15" ht="16.5" thickBot="1" thickTop="1">
      <c r="I752" s="486" t="s">
        <v>105</v>
      </c>
      <c r="J752" s="519"/>
      <c r="K752" s="534"/>
      <c r="L752" s="534"/>
      <c r="M752" s="534"/>
      <c r="N752" s="535"/>
      <c r="O752" s="487"/>
    </row>
    <row r="753" spans="9:15" ht="16.5" thickBot="1" thickTop="1">
      <c r="I753" s="486" t="s">
        <v>106</v>
      </c>
      <c r="J753" s="523"/>
      <c r="K753" s="542"/>
      <c r="L753" s="542"/>
      <c r="M753" s="542"/>
      <c r="N753" s="543"/>
      <c r="O753" s="487"/>
    </row>
    <row r="754" spans="9:15" ht="16.5" thickBot="1" thickTop="1">
      <c r="I754" s="486" t="s">
        <v>107</v>
      </c>
      <c r="J754" s="520"/>
      <c r="K754" s="536"/>
      <c r="L754" s="536"/>
      <c r="M754" s="536"/>
      <c r="N754" s="537"/>
      <c r="O754" s="487"/>
    </row>
    <row r="755" spans="9:15" ht="16.5" thickBot="1" thickTop="1">
      <c r="I755" s="486" t="s">
        <v>108</v>
      </c>
      <c r="J755" s="519"/>
      <c r="K755" s="534"/>
      <c r="L755" s="534"/>
      <c r="M755" s="534"/>
      <c r="N755" s="535"/>
      <c r="O755" s="487"/>
    </row>
    <row r="756" spans="9:15" ht="16.5" thickBot="1" thickTop="1">
      <c r="I756" s="486" t="s">
        <v>786</v>
      </c>
      <c r="J756" s="521"/>
      <c r="K756" s="538"/>
      <c r="L756" s="538"/>
      <c r="M756" s="538"/>
      <c r="N756" s="539"/>
      <c r="O756" s="487"/>
    </row>
    <row r="757" spans="9:15" ht="16.5" thickBot="1" thickTop="1">
      <c r="I757" s="486" t="s">
        <v>787</v>
      </c>
      <c r="J757" s="520"/>
      <c r="K757" s="536"/>
      <c r="L757" s="536"/>
      <c r="M757" s="536"/>
      <c r="N757" s="537"/>
      <c r="O757" s="487"/>
    </row>
    <row r="758" spans="9:15" ht="13.5" thickTop="1">
      <c r="I758" s="188"/>
      <c r="J758" s="84"/>
      <c r="K758" s="84"/>
      <c r="L758" s="84"/>
      <c r="M758" s="84"/>
      <c r="N758" s="84"/>
      <c r="O758" s="84"/>
    </row>
    <row r="761" spans="15:28" ht="12.75">
      <c r="O761" s="478">
        <v>23</v>
      </c>
      <c r="P761" s="569">
        <v>42551</v>
      </c>
      <c r="Q761" s="270" t="s">
        <v>753</v>
      </c>
      <c r="R761" s="270" t="s">
        <v>754</v>
      </c>
      <c r="S761" s="271" t="s">
        <v>72</v>
      </c>
      <c r="T761" s="271" t="s">
        <v>755</v>
      </c>
      <c r="U761" s="271" t="s">
        <v>756</v>
      </c>
      <c r="V761" s="271" t="s">
        <v>757</v>
      </c>
      <c r="W761" s="271" t="s">
        <v>758</v>
      </c>
      <c r="X761" s="271" t="s">
        <v>759</v>
      </c>
      <c r="Y761" s="271" t="s">
        <v>760</v>
      </c>
      <c r="Z761" s="271" t="s">
        <v>761</v>
      </c>
      <c r="AA761" s="271" t="s">
        <v>762</v>
      </c>
      <c r="AB761" s="271" t="s">
        <v>763</v>
      </c>
    </row>
    <row r="763" ht="13.5" thickBot="1"/>
    <row r="764" spans="9:21" ht="17.25" thickBot="1" thickTop="1">
      <c r="I764" s="484"/>
      <c r="J764" s="819" t="s">
        <v>110</v>
      </c>
      <c r="K764" s="819"/>
      <c r="L764" s="819"/>
      <c r="M764" s="819"/>
      <c r="N764" s="819"/>
      <c r="O764" s="485"/>
      <c r="Q764" s="792" t="s">
        <v>1393</v>
      </c>
      <c r="R764" s="792"/>
      <c r="S764" s="806" t="s">
        <v>791</v>
      </c>
      <c r="T764" s="820">
        <v>42551</v>
      </c>
      <c r="U764" s="820"/>
    </row>
    <row r="765" spans="9:21" ht="16.5" thickBot="1" thickTop="1">
      <c r="I765" s="486" t="s">
        <v>20</v>
      </c>
      <c r="J765" s="519"/>
      <c r="K765" s="534"/>
      <c r="L765" s="534"/>
      <c r="M765" s="534"/>
      <c r="N765" s="535"/>
      <c r="O765" s="487"/>
      <c r="Q765" s="792"/>
      <c r="R765" s="792"/>
      <c r="S765" s="806"/>
      <c r="T765" s="820"/>
      <c r="U765" s="820"/>
    </row>
    <row r="766" spans="9:21" ht="16.5" thickBot="1" thickTop="1">
      <c r="I766" s="486" t="s">
        <v>21</v>
      </c>
      <c r="J766" s="520"/>
      <c r="K766" s="536"/>
      <c r="L766" s="536"/>
      <c r="M766" s="536"/>
      <c r="N766" s="537"/>
      <c r="O766" s="487"/>
      <c r="Q766" s="808"/>
      <c r="R766" s="808"/>
      <c r="S766" s="492" t="s">
        <v>3</v>
      </c>
      <c r="T766" s="808"/>
      <c r="U766" s="808"/>
    </row>
    <row r="767" spans="9:21" ht="16.5" thickBot="1" thickTop="1">
      <c r="I767" s="486" t="s">
        <v>22</v>
      </c>
      <c r="J767" s="521"/>
      <c r="K767" s="538"/>
      <c r="L767" s="538"/>
      <c r="M767" s="538"/>
      <c r="N767" s="539"/>
      <c r="O767" s="487"/>
      <c r="Q767" s="810" t="s">
        <v>785</v>
      </c>
      <c r="R767" s="810"/>
      <c r="S767" s="489" t="s">
        <v>803</v>
      </c>
      <c r="T767" s="815" t="s">
        <v>784</v>
      </c>
      <c r="U767" s="816"/>
    </row>
    <row r="768" spans="9:21" ht="16.5" thickBot="1" thickTop="1">
      <c r="I768" s="486" t="s">
        <v>37</v>
      </c>
      <c r="J768" s="522"/>
      <c r="K768" s="540"/>
      <c r="L768" s="540"/>
      <c r="M768" s="540"/>
      <c r="N768" s="541"/>
      <c r="O768" s="487"/>
      <c r="Q768" s="810" t="s">
        <v>357</v>
      </c>
      <c r="R768" s="810"/>
      <c r="S768" s="489" t="s">
        <v>792</v>
      </c>
      <c r="T768" s="811" t="s">
        <v>1028</v>
      </c>
      <c r="U768" s="811"/>
    </row>
    <row r="769" spans="9:21" ht="16.5" thickBot="1" thickTop="1">
      <c r="I769" s="486" t="s">
        <v>38</v>
      </c>
      <c r="J769" s="519"/>
      <c r="K769" s="534"/>
      <c r="L769" s="534"/>
      <c r="M769" s="534"/>
      <c r="N769" s="535"/>
      <c r="O769" s="487"/>
      <c r="Q769" s="810" t="s">
        <v>1033</v>
      </c>
      <c r="R769" s="810"/>
      <c r="S769" s="489" t="s">
        <v>793</v>
      </c>
      <c r="T769" s="811" t="s">
        <v>1031</v>
      </c>
      <c r="U769" s="811"/>
    </row>
    <row r="770" spans="9:21" ht="16.5" thickBot="1" thickTop="1">
      <c r="I770" s="486" t="s">
        <v>39</v>
      </c>
      <c r="J770" s="519"/>
      <c r="K770" s="534"/>
      <c r="L770" s="534"/>
      <c r="M770" s="534"/>
      <c r="N770" s="535"/>
      <c r="O770" s="487"/>
      <c r="Q770" s="810" t="s">
        <v>1171</v>
      </c>
      <c r="R770" s="810"/>
      <c r="S770" s="489" t="s">
        <v>794</v>
      </c>
      <c r="T770" s="809" t="s">
        <v>1030</v>
      </c>
      <c r="U770" s="809"/>
    </row>
    <row r="771" spans="9:21" ht="16.5" thickBot="1" thickTop="1">
      <c r="I771" s="486" t="s">
        <v>40</v>
      </c>
      <c r="J771" s="521"/>
      <c r="K771" s="538"/>
      <c r="L771" s="538"/>
      <c r="M771" s="538"/>
      <c r="N771" s="539"/>
      <c r="O771" s="487"/>
      <c r="Q771" s="810" t="s">
        <v>1029</v>
      </c>
      <c r="R771" s="810"/>
      <c r="S771" s="489" t="s">
        <v>795</v>
      </c>
      <c r="T771" s="812" t="s">
        <v>1039</v>
      </c>
      <c r="U771" s="812"/>
    </row>
    <row r="772" spans="9:21" ht="16.5" thickBot="1" thickTop="1">
      <c r="I772" s="486" t="s">
        <v>41</v>
      </c>
      <c r="J772" s="520"/>
      <c r="K772" s="536"/>
      <c r="L772" s="536"/>
      <c r="M772" s="536"/>
      <c r="N772" s="537"/>
      <c r="O772" s="487"/>
      <c r="Q772" s="810" t="s">
        <v>1074</v>
      </c>
      <c r="R772" s="810"/>
      <c r="S772" s="490" t="s">
        <v>796</v>
      </c>
      <c r="T772" s="809" t="s">
        <v>1027</v>
      </c>
      <c r="U772" s="809"/>
    </row>
    <row r="773" spans="9:21" ht="16.5" thickBot="1" thickTop="1">
      <c r="I773" s="486" t="s">
        <v>42</v>
      </c>
      <c r="J773" s="523"/>
      <c r="K773" s="542"/>
      <c r="L773" s="542"/>
      <c r="M773" s="542"/>
      <c r="N773" s="543"/>
      <c r="O773" s="487"/>
      <c r="Q773" s="809" t="s">
        <v>1032</v>
      </c>
      <c r="R773" s="809"/>
      <c r="S773" s="489" t="s">
        <v>797</v>
      </c>
      <c r="T773" s="809" t="s">
        <v>1022</v>
      </c>
      <c r="U773" s="809"/>
    </row>
    <row r="774" spans="9:21" ht="16.5" thickBot="1" thickTop="1">
      <c r="I774" s="486" t="s">
        <v>43</v>
      </c>
      <c r="J774" s="520"/>
      <c r="K774" s="536"/>
      <c r="L774" s="536"/>
      <c r="M774" s="536"/>
      <c r="N774" s="537"/>
      <c r="O774" s="487"/>
      <c r="Q774" s="811" t="s">
        <v>865</v>
      </c>
      <c r="R774" s="811"/>
      <c r="S774" s="491" t="s">
        <v>798</v>
      </c>
      <c r="T774" s="810" t="s">
        <v>507</v>
      </c>
      <c r="U774" s="810"/>
    </row>
    <row r="775" spans="9:21" ht="16.5" thickBot="1" thickTop="1">
      <c r="I775" s="486" t="s">
        <v>44</v>
      </c>
      <c r="J775" s="524"/>
      <c r="K775" s="544"/>
      <c r="L775" s="544"/>
      <c r="M775" s="544"/>
      <c r="N775" s="545"/>
      <c r="O775" s="487"/>
      <c r="Q775" s="812" t="s">
        <v>1075</v>
      </c>
      <c r="R775" s="812"/>
      <c r="S775" s="491" t="s">
        <v>799</v>
      </c>
      <c r="T775" s="813" t="s">
        <v>1077</v>
      </c>
      <c r="U775" s="813"/>
    </row>
    <row r="776" spans="9:21" ht="16.5" thickBot="1" thickTop="1">
      <c r="I776" s="486" t="s">
        <v>98</v>
      </c>
      <c r="J776" s="521"/>
      <c r="K776" s="538"/>
      <c r="L776" s="538"/>
      <c r="M776" s="538"/>
      <c r="N776" s="539"/>
      <c r="O776" s="487"/>
      <c r="Q776" s="812" t="s">
        <v>789</v>
      </c>
      <c r="R776" s="812"/>
      <c r="S776" s="491" t="s">
        <v>800</v>
      </c>
      <c r="T776" s="810" t="s">
        <v>1026</v>
      </c>
      <c r="U776" s="810"/>
    </row>
    <row r="777" spans="9:21" ht="16.5" thickBot="1" thickTop="1">
      <c r="I777" s="486" t="s">
        <v>99</v>
      </c>
      <c r="J777" s="525"/>
      <c r="K777" s="546"/>
      <c r="L777" s="546"/>
      <c r="M777" s="546"/>
      <c r="N777" s="547"/>
      <c r="O777" s="487"/>
      <c r="Q777" s="812" t="s">
        <v>790</v>
      </c>
      <c r="R777" s="812"/>
      <c r="S777" s="491" t="s">
        <v>801</v>
      </c>
      <c r="T777" s="811" t="s">
        <v>1021</v>
      </c>
      <c r="U777" s="811"/>
    </row>
    <row r="778" spans="9:21" ht="16.5" thickBot="1" thickTop="1">
      <c r="I778" s="486" t="s">
        <v>100</v>
      </c>
      <c r="J778" s="521"/>
      <c r="K778" s="538"/>
      <c r="L778" s="538"/>
      <c r="M778" s="538"/>
      <c r="N778" s="539"/>
      <c r="O778" s="487"/>
      <c r="Q778" s="813" t="s">
        <v>1035</v>
      </c>
      <c r="R778" s="813"/>
      <c r="S778" s="491" t="s">
        <v>802</v>
      </c>
      <c r="T778" s="810" t="s">
        <v>1023</v>
      </c>
      <c r="U778" s="810"/>
    </row>
    <row r="779" spans="9:15" ht="16.5" thickBot="1" thickTop="1">
      <c r="I779" s="486" t="s">
        <v>101</v>
      </c>
      <c r="J779" s="520"/>
      <c r="K779" s="536"/>
      <c r="L779" s="536"/>
      <c r="M779" s="536"/>
      <c r="N779" s="537"/>
      <c r="O779" s="487"/>
    </row>
    <row r="780" spans="9:15" ht="16.5" thickBot="1" thickTop="1">
      <c r="I780" s="486" t="s">
        <v>102</v>
      </c>
      <c r="J780" s="520"/>
      <c r="K780" s="536"/>
      <c r="L780" s="536"/>
      <c r="M780" s="536"/>
      <c r="N780" s="537"/>
      <c r="O780" s="487"/>
    </row>
    <row r="781" spans="9:15" ht="16.5" thickBot="1" thickTop="1">
      <c r="I781" s="486" t="s">
        <v>103</v>
      </c>
      <c r="J781" s="523"/>
      <c r="K781" s="542"/>
      <c r="L781" s="542"/>
      <c r="M781" s="542"/>
      <c r="N781" s="543"/>
      <c r="O781" s="487"/>
    </row>
    <row r="782" spans="9:15" ht="16.5" thickBot="1" thickTop="1">
      <c r="I782" s="486" t="s">
        <v>104</v>
      </c>
      <c r="J782" s="521"/>
      <c r="K782" s="538"/>
      <c r="L782" s="538"/>
      <c r="M782" s="538"/>
      <c r="N782" s="539"/>
      <c r="O782" s="487"/>
    </row>
    <row r="783" spans="9:15" ht="16.5" thickBot="1" thickTop="1">
      <c r="I783" s="486" t="s">
        <v>105</v>
      </c>
      <c r="J783" s="519"/>
      <c r="K783" s="534"/>
      <c r="L783" s="534"/>
      <c r="M783" s="534"/>
      <c r="N783" s="535"/>
      <c r="O783" s="487"/>
    </row>
    <row r="784" spans="9:15" ht="16.5" thickBot="1" thickTop="1">
      <c r="I784" s="486" t="s">
        <v>106</v>
      </c>
      <c r="J784" s="523"/>
      <c r="K784" s="542"/>
      <c r="L784" s="542"/>
      <c r="M784" s="542"/>
      <c r="N784" s="543"/>
      <c r="O784" s="487"/>
    </row>
    <row r="785" spans="9:15" ht="16.5" thickBot="1" thickTop="1">
      <c r="I785" s="486" t="s">
        <v>107</v>
      </c>
      <c r="J785" s="520"/>
      <c r="K785" s="536"/>
      <c r="L785" s="536"/>
      <c r="M785" s="536"/>
      <c r="N785" s="537"/>
      <c r="O785" s="487"/>
    </row>
    <row r="786" spans="9:15" ht="16.5" thickBot="1" thickTop="1">
      <c r="I786" s="486" t="s">
        <v>108</v>
      </c>
      <c r="J786" s="519"/>
      <c r="K786" s="534"/>
      <c r="L786" s="534"/>
      <c r="M786" s="534"/>
      <c r="N786" s="535"/>
      <c r="O786" s="487"/>
    </row>
    <row r="787" spans="9:15" ht="16.5" thickBot="1" thickTop="1">
      <c r="I787" s="486" t="s">
        <v>786</v>
      </c>
      <c r="J787" s="521"/>
      <c r="K787" s="538"/>
      <c r="L787" s="538"/>
      <c r="M787" s="538"/>
      <c r="N787" s="539"/>
      <c r="O787" s="487"/>
    </row>
    <row r="788" spans="9:15" ht="16.5" thickBot="1" thickTop="1">
      <c r="I788" s="486" t="s">
        <v>787</v>
      </c>
      <c r="J788" s="520"/>
      <c r="K788" s="536"/>
      <c r="L788" s="536"/>
      <c r="M788" s="536"/>
      <c r="N788" s="537"/>
      <c r="O788" s="487"/>
    </row>
    <row r="789" spans="9:15" ht="13.5" thickTop="1">
      <c r="I789" s="188"/>
      <c r="J789" s="84"/>
      <c r="K789" s="84"/>
      <c r="L789" s="84"/>
      <c r="M789" s="84"/>
      <c r="N789" s="84"/>
      <c r="O789" s="84"/>
    </row>
  </sheetData>
  <sheetProtection selectLockedCells="1" selectUnlockedCells="1"/>
  <mergeCells count="1051">
    <mergeCell ref="C90:H90"/>
    <mergeCell ref="Q775:R775"/>
    <mergeCell ref="T775:U775"/>
    <mergeCell ref="Q778:R778"/>
    <mergeCell ref="T778:U778"/>
    <mergeCell ref="Q776:R776"/>
    <mergeCell ref="T776:U776"/>
    <mergeCell ref="Q777:R777"/>
    <mergeCell ref="T777:U777"/>
    <mergeCell ref="Q772:R772"/>
    <mergeCell ref="T772:U772"/>
    <mergeCell ref="Q773:R773"/>
    <mergeCell ref="T773:U773"/>
    <mergeCell ref="Q774:R774"/>
    <mergeCell ref="T774:U774"/>
    <mergeCell ref="Q769:R769"/>
    <mergeCell ref="T769:U769"/>
    <mergeCell ref="Q770:R770"/>
    <mergeCell ref="T770:U770"/>
    <mergeCell ref="Q771:R771"/>
    <mergeCell ref="T771:U771"/>
    <mergeCell ref="Q766:R766"/>
    <mergeCell ref="T766:U766"/>
    <mergeCell ref="Q767:R767"/>
    <mergeCell ref="T767:U767"/>
    <mergeCell ref="Q768:R768"/>
    <mergeCell ref="T768:U768"/>
    <mergeCell ref="Q747:R747"/>
    <mergeCell ref="T747:U747"/>
    <mergeCell ref="J764:N764"/>
    <mergeCell ref="Q764:R765"/>
    <mergeCell ref="S764:S765"/>
    <mergeCell ref="T764:U765"/>
    <mergeCell ref="Q744:R744"/>
    <mergeCell ref="T744:U744"/>
    <mergeCell ref="Q745:R745"/>
    <mergeCell ref="T745:U745"/>
    <mergeCell ref="Q746:R746"/>
    <mergeCell ref="T746:U746"/>
    <mergeCell ref="Q741:R741"/>
    <mergeCell ref="T741:U741"/>
    <mergeCell ref="Q742:R742"/>
    <mergeCell ref="T742:U742"/>
    <mergeCell ref="Q743:R743"/>
    <mergeCell ref="T743:U743"/>
    <mergeCell ref="Q738:R738"/>
    <mergeCell ref="T738:U738"/>
    <mergeCell ref="Q739:R739"/>
    <mergeCell ref="T739:U739"/>
    <mergeCell ref="Q740:R740"/>
    <mergeCell ref="T740:U740"/>
    <mergeCell ref="Q735:R735"/>
    <mergeCell ref="T735:U735"/>
    <mergeCell ref="Q736:R736"/>
    <mergeCell ref="T736:U736"/>
    <mergeCell ref="Q737:R737"/>
    <mergeCell ref="T737:U737"/>
    <mergeCell ref="Q717:R717"/>
    <mergeCell ref="T717:U717"/>
    <mergeCell ref="J733:N733"/>
    <mergeCell ref="Q733:R734"/>
    <mergeCell ref="S733:S734"/>
    <mergeCell ref="T733:U734"/>
    <mergeCell ref="Q714:R714"/>
    <mergeCell ref="T714:U714"/>
    <mergeCell ref="Q715:R715"/>
    <mergeCell ref="T715:U715"/>
    <mergeCell ref="Q716:R716"/>
    <mergeCell ref="T716:U716"/>
    <mergeCell ref="Q711:R711"/>
    <mergeCell ref="T711:U711"/>
    <mergeCell ref="Q712:R712"/>
    <mergeCell ref="T712:U712"/>
    <mergeCell ref="Q713:R713"/>
    <mergeCell ref="T713:U713"/>
    <mergeCell ref="Q708:R708"/>
    <mergeCell ref="T708:U708"/>
    <mergeCell ref="Q709:R709"/>
    <mergeCell ref="T709:U709"/>
    <mergeCell ref="Q710:R710"/>
    <mergeCell ref="T710:U710"/>
    <mergeCell ref="Q705:R705"/>
    <mergeCell ref="T705:U705"/>
    <mergeCell ref="Q706:R706"/>
    <mergeCell ref="T706:U706"/>
    <mergeCell ref="Q707:R707"/>
    <mergeCell ref="T707:U707"/>
    <mergeCell ref="Q684:R684"/>
    <mergeCell ref="T684:U684"/>
    <mergeCell ref="J703:N703"/>
    <mergeCell ref="Q703:R704"/>
    <mergeCell ref="S703:S704"/>
    <mergeCell ref="T703:U704"/>
    <mergeCell ref="Q681:R681"/>
    <mergeCell ref="T681:U681"/>
    <mergeCell ref="Q682:R682"/>
    <mergeCell ref="T682:U682"/>
    <mergeCell ref="Q683:R683"/>
    <mergeCell ref="T683:U683"/>
    <mergeCell ref="Q678:R678"/>
    <mergeCell ref="T678:U678"/>
    <mergeCell ref="Q679:R679"/>
    <mergeCell ref="T679:U679"/>
    <mergeCell ref="Q680:R680"/>
    <mergeCell ref="T680:U680"/>
    <mergeCell ref="Q675:R675"/>
    <mergeCell ref="T675:U675"/>
    <mergeCell ref="Q676:R676"/>
    <mergeCell ref="T676:U676"/>
    <mergeCell ref="Q677:R677"/>
    <mergeCell ref="T677:U677"/>
    <mergeCell ref="Q672:R672"/>
    <mergeCell ref="T672:U672"/>
    <mergeCell ref="Q673:R673"/>
    <mergeCell ref="T673:U673"/>
    <mergeCell ref="Q674:R674"/>
    <mergeCell ref="T674:U674"/>
    <mergeCell ref="Q654:R654"/>
    <mergeCell ref="T654:U654"/>
    <mergeCell ref="J670:N670"/>
    <mergeCell ref="Q670:R671"/>
    <mergeCell ref="S670:S671"/>
    <mergeCell ref="T670:U671"/>
    <mergeCell ref="Q651:R651"/>
    <mergeCell ref="T651:U651"/>
    <mergeCell ref="Q652:R652"/>
    <mergeCell ref="T652:U652"/>
    <mergeCell ref="Q653:R653"/>
    <mergeCell ref="T653:U653"/>
    <mergeCell ref="Q648:R648"/>
    <mergeCell ref="T648:U648"/>
    <mergeCell ref="Q649:R649"/>
    <mergeCell ref="T649:U649"/>
    <mergeCell ref="Q650:R650"/>
    <mergeCell ref="T650:U650"/>
    <mergeCell ref="Q645:R645"/>
    <mergeCell ref="T645:U645"/>
    <mergeCell ref="Q646:R646"/>
    <mergeCell ref="T646:U646"/>
    <mergeCell ref="Q647:R647"/>
    <mergeCell ref="T647:U647"/>
    <mergeCell ref="Q642:R642"/>
    <mergeCell ref="T642:U642"/>
    <mergeCell ref="Q643:R643"/>
    <mergeCell ref="T643:U643"/>
    <mergeCell ref="Q644:R644"/>
    <mergeCell ref="T644:U644"/>
    <mergeCell ref="Q624:R624"/>
    <mergeCell ref="T624:U624"/>
    <mergeCell ref="M636:P636"/>
    <mergeCell ref="J640:N640"/>
    <mergeCell ref="Q640:R641"/>
    <mergeCell ref="S640:S641"/>
    <mergeCell ref="T640:U641"/>
    <mergeCell ref="Q621:R621"/>
    <mergeCell ref="T621:U621"/>
    <mergeCell ref="Q622:R622"/>
    <mergeCell ref="T622:U622"/>
    <mergeCell ref="Q623:R623"/>
    <mergeCell ref="T623:U623"/>
    <mergeCell ref="Q618:R618"/>
    <mergeCell ref="T618:U618"/>
    <mergeCell ref="Q619:R619"/>
    <mergeCell ref="T619:U619"/>
    <mergeCell ref="Q620:R620"/>
    <mergeCell ref="T620:U620"/>
    <mergeCell ref="Q615:R615"/>
    <mergeCell ref="T615:U615"/>
    <mergeCell ref="Q616:R616"/>
    <mergeCell ref="T616:U616"/>
    <mergeCell ref="Q617:R617"/>
    <mergeCell ref="T617:U617"/>
    <mergeCell ref="Q612:R612"/>
    <mergeCell ref="T612:U612"/>
    <mergeCell ref="Q613:R613"/>
    <mergeCell ref="T613:U613"/>
    <mergeCell ref="Q614:R614"/>
    <mergeCell ref="T614:U614"/>
    <mergeCell ref="Q594:R594"/>
    <mergeCell ref="T594:U594"/>
    <mergeCell ref="N607:P607"/>
    <mergeCell ref="J610:N610"/>
    <mergeCell ref="Q610:R611"/>
    <mergeCell ref="S610:S611"/>
    <mergeCell ref="T610:U611"/>
    <mergeCell ref="T592:U592"/>
    <mergeCell ref="Q593:R593"/>
    <mergeCell ref="T593:U593"/>
    <mergeCell ref="J172:N172"/>
    <mergeCell ref="J173:N173"/>
    <mergeCell ref="J181:N181"/>
    <mergeCell ref="P181:Q181"/>
    <mergeCell ref="S181:T181"/>
    <mergeCell ref="S177:T178"/>
    <mergeCell ref="P180:Q180"/>
    <mergeCell ref="J159:N159"/>
    <mergeCell ref="J160:N160"/>
    <mergeCell ref="J161:N161"/>
    <mergeCell ref="Q592:R592"/>
    <mergeCell ref="R177:R178"/>
    <mergeCell ref="J178:N178"/>
    <mergeCell ref="J177:N177"/>
    <mergeCell ref="P177:Q178"/>
    <mergeCell ref="P163:Q163"/>
    <mergeCell ref="J180:N180"/>
    <mergeCell ref="J157:N157"/>
    <mergeCell ref="J158:N158"/>
    <mergeCell ref="P103:Q103"/>
    <mergeCell ref="S103:T103"/>
    <mergeCell ref="P106:Q106"/>
    <mergeCell ref="S106:T106"/>
    <mergeCell ref="P105:Q105"/>
    <mergeCell ref="S105:T105"/>
    <mergeCell ref="P107:Q107"/>
    <mergeCell ref="S107:T107"/>
    <mergeCell ref="S99:T99"/>
    <mergeCell ref="P100:Q100"/>
    <mergeCell ref="S100:T100"/>
    <mergeCell ref="O66:S66"/>
    <mergeCell ref="O67:S67"/>
    <mergeCell ref="O68:S68"/>
    <mergeCell ref="O69:S69"/>
    <mergeCell ref="O87:S87"/>
    <mergeCell ref="P96:Q96"/>
    <mergeCell ref="S96:T96"/>
    <mergeCell ref="P104:Q104"/>
    <mergeCell ref="S104:T104"/>
    <mergeCell ref="P102:Q102"/>
    <mergeCell ref="S102:T102"/>
    <mergeCell ref="P101:Q101"/>
    <mergeCell ref="S101:T101"/>
    <mergeCell ref="P99:Q99"/>
    <mergeCell ref="S97:T97"/>
    <mergeCell ref="O76:S76"/>
    <mergeCell ref="O77:S77"/>
    <mergeCell ref="O80:S80"/>
    <mergeCell ref="O81:S81"/>
    <mergeCell ref="O82:S82"/>
    <mergeCell ref="O83:S83"/>
    <mergeCell ref="O84:S84"/>
    <mergeCell ref="O85:S85"/>
    <mergeCell ref="O86:S86"/>
    <mergeCell ref="O74:S74"/>
    <mergeCell ref="O75:S75"/>
    <mergeCell ref="O78:S78"/>
    <mergeCell ref="O79:S79"/>
    <mergeCell ref="O70:S70"/>
    <mergeCell ref="O71:S71"/>
    <mergeCell ref="O72:S72"/>
    <mergeCell ref="O73:S73"/>
    <mergeCell ref="P98:Q98"/>
    <mergeCell ref="S98:T98"/>
    <mergeCell ref="O88:S88"/>
    <mergeCell ref="O89:S89"/>
    <mergeCell ref="J93:N93"/>
    <mergeCell ref="P93:Q94"/>
    <mergeCell ref="R93:R94"/>
    <mergeCell ref="S93:T94"/>
    <mergeCell ref="J94:N94"/>
    <mergeCell ref="P97:Q97"/>
    <mergeCell ref="J106:N106"/>
    <mergeCell ref="J107:N107"/>
    <mergeCell ref="P95:Q95"/>
    <mergeCell ref="S95:T95"/>
    <mergeCell ref="J96:N96"/>
    <mergeCell ref="J109:N109"/>
    <mergeCell ref="J108:N108"/>
    <mergeCell ref="J97:N97"/>
    <mergeCell ref="J98:N98"/>
    <mergeCell ref="J95:N95"/>
    <mergeCell ref="J117:N117"/>
    <mergeCell ref="J121:N121"/>
    <mergeCell ref="J110:N110"/>
    <mergeCell ref="J99:N99"/>
    <mergeCell ref="J100:N100"/>
    <mergeCell ref="J101:N101"/>
    <mergeCell ref="J102:N102"/>
    <mergeCell ref="J103:N103"/>
    <mergeCell ref="J104:N104"/>
    <mergeCell ref="J105:N105"/>
    <mergeCell ref="J111:N111"/>
    <mergeCell ref="J112:N112"/>
    <mergeCell ref="J113:N113"/>
    <mergeCell ref="J114:N114"/>
    <mergeCell ref="J115:N115"/>
    <mergeCell ref="J116:N116"/>
    <mergeCell ref="P121:Q122"/>
    <mergeCell ref="R121:R122"/>
    <mergeCell ref="J123:N123"/>
    <mergeCell ref="P123:Q123"/>
    <mergeCell ref="S121:T122"/>
    <mergeCell ref="J122:N122"/>
    <mergeCell ref="J128:N128"/>
    <mergeCell ref="J129:N129"/>
    <mergeCell ref="S123:T123"/>
    <mergeCell ref="J124:N124"/>
    <mergeCell ref="P124:Q124"/>
    <mergeCell ref="S124:T124"/>
    <mergeCell ref="S125:T125"/>
    <mergeCell ref="J126:N126"/>
    <mergeCell ref="P126:Q126"/>
    <mergeCell ref="S126:T126"/>
    <mergeCell ref="J127:N127"/>
    <mergeCell ref="P125:Q125"/>
    <mergeCell ref="J144:N144"/>
    <mergeCell ref="J145:N145"/>
    <mergeCell ref="J130:N130"/>
    <mergeCell ref="J131:N131"/>
    <mergeCell ref="J132:N132"/>
    <mergeCell ref="J133:N133"/>
    <mergeCell ref="J136:N136"/>
    <mergeCell ref="J137:N137"/>
    <mergeCell ref="J134:N134"/>
    <mergeCell ref="J135:N135"/>
    <mergeCell ref="J138:N138"/>
    <mergeCell ref="J139:N139"/>
    <mergeCell ref="J140:N140"/>
    <mergeCell ref="J141:N141"/>
    <mergeCell ref="J142:N142"/>
    <mergeCell ref="J143:N143"/>
    <mergeCell ref="J156:N156"/>
    <mergeCell ref="P156:Q156"/>
    <mergeCell ref="S156:T156"/>
    <mergeCell ref="J152:N152"/>
    <mergeCell ref="P152:Q152"/>
    <mergeCell ref="S152:T152"/>
    <mergeCell ref="J153:N153"/>
    <mergeCell ref="P153:Q153"/>
    <mergeCell ref="S153:T153"/>
    <mergeCell ref="J154:N154"/>
    <mergeCell ref="P154:Q154"/>
    <mergeCell ref="S154:T154"/>
    <mergeCell ref="S149:T150"/>
    <mergeCell ref="J150:N150"/>
    <mergeCell ref="S151:T151"/>
    <mergeCell ref="J149:N149"/>
    <mergeCell ref="P149:Q150"/>
    <mergeCell ref="R149:R150"/>
    <mergeCell ref="J151:N151"/>
    <mergeCell ref="P151:Q151"/>
    <mergeCell ref="J155:N155"/>
    <mergeCell ref="P155:Q155"/>
    <mergeCell ref="S155:T155"/>
    <mergeCell ref="J171:N171"/>
    <mergeCell ref="J162:N162"/>
    <mergeCell ref="J163:N163"/>
    <mergeCell ref="J164:N164"/>
    <mergeCell ref="J169:N169"/>
    <mergeCell ref="J170:N170"/>
    <mergeCell ref="S162:T162"/>
    <mergeCell ref="P179:Q179"/>
    <mergeCell ref="S163:T163"/>
    <mergeCell ref="J168:N168"/>
    <mergeCell ref="J165:N165"/>
    <mergeCell ref="J166:N166"/>
    <mergeCell ref="J167:N167"/>
    <mergeCell ref="C26:N26"/>
    <mergeCell ref="J182:N182"/>
    <mergeCell ref="P182:Q182"/>
    <mergeCell ref="S182:T182"/>
    <mergeCell ref="S158:T158"/>
    <mergeCell ref="P159:Q159"/>
    <mergeCell ref="S159:T159"/>
    <mergeCell ref="S180:T180"/>
    <mergeCell ref="S179:T179"/>
    <mergeCell ref="J179:N179"/>
    <mergeCell ref="J192:N192"/>
    <mergeCell ref="J193:N193"/>
    <mergeCell ref="P183:Q183"/>
    <mergeCell ref="S183:T183"/>
    <mergeCell ref="J184:N184"/>
    <mergeCell ref="P184:Q184"/>
    <mergeCell ref="S184:T184"/>
    <mergeCell ref="J185:N185"/>
    <mergeCell ref="P185:Q185"/>
    <mergeCell ref="S185:T185"/>
    <mergeCell ref="J186:N186"/>
    <mergeCell ref="J187:N187"/>
    <mergeCell ref="J188:N188"/>
    <mergeCell ref="J189:N189"/>
    <mergeCell ref="J190:N190"/>
    <mergeCell ref="J191:N191"/>
    <mergeCell ref="J194:N194"/>
    <mergeCell ref="J195:N195"/>
    <mergeCell ref="J198:N198"/>
    <mergeCell ref="J199:N199"/>
    <mergeCell ref="J196:N196"/>
    <mergeCell ref="J197:N197"/>
    <mergeCell ref="J207:N207"/>
    <mergeCell ref="P207:Q207"/>
    <mergeCell ref="S207:T207"/>
    <mergeCell ref="J205:N205"/>
    <mergeCell ref="P205:Q206"/>
    <mergeCell ref="J200:N200"/>
    <mergeCell ref="J201:N201"/>
    <mergeCell ref="R205:R206"/>
    <mergeCell ref="S205:T206"/>
    <mergeCell ref="J206:N206"/>
    <mergeCell ref="J208:N208"/>
    <mergeCell ref="P208:Q208"/>
    <mergeCell ref="S208:T208"/>
    <mergeCell ref="J209:N209"/>
    <mergeCell ref="P209:Q209"/>
    <mergeCell ref="S209:T209"/>
    <mergeCell ref="J210:N210"/>
    <mergeCell ref="P210:Q210"/>
    <mergeCell ref="S210:T210"/>
    <mergeCell ref="J211:N211"/>
    <mergeCell ref="P211:Q211"/>
    <mergeCell ref="S211:T211"/>
    <mergeCell ref="J212:N212"/>
    <mergeCell ref="P212:Q212"/>
    <mergeCell ref="S212:T212"/>
    <mergeCell ref="P213:Q213"/>
    <mergeCell ref="S213:T213"/>
    <mergeCell ref="J214:N214"/>
    <mergeCell ref="P214:Q214"/>
    <mergeCell ref="S214:T214"/>
    <mergeCell ref="J213:N213"/>
    <mergeCell ref="S215:T215"/>
    <mergeCell ref="J216:N216"/>
    <mergeCell ref="J217:N217"/>
    <mergeCell ref="J218:N218"/>
    <mergeCell ref="P217:Q217"/>
    <mergeCell ref="S217:T217"/>
    <mergeCell ref="P218:Q218"/>
    <mergeCell ref="S218:T218"/>
    <mergeCell ref="J215:N215"/>
    <mergeCell ref="P215:Q215"/>
    <mergeCell ref="J219:N219"/>
    <mergeCell ref="J220:N220"/>
    <mergeCell ref="P216:Q216"/>
    <mergeCell ref="J221:N221"/>
    <mergeCell ref="J229:N229"/>
    <mergeCell ref="J222:N222"/>
    <mergeCell ref="P233:Q234"/>
    <mergeCell ref="J223:N223"/>
    <mergeCell ref="J224:N224"/>
    <mergeCell ref="J225:N225"/>
    <mergeCell ref="J226:N226"/>
    <mergeCell ref="J227:N227"/>
    <mergeCell ref="J228:N228"/>
    <mergeCell ref="R233:R234"/>
    <mergeCell ref="S233:T234"/>
    <mergeCell ref="J234:N234"/>
    <mergeCell ref="J236:N236"/>
    <mergeCell ref="P236:Q236"/>
    <mergeCell ref="S236:T236"/>
    <mergeCell ref="J235:N235"/>
    <mergeCell ref="P235:Q235"/>
    <mergeCell ref="S235:T235"/>
    <mergeCell ref="J233:N233"/>
    <mergeCell ref="J237:N237"/>
    <mergeCell ref="P237:Q237"/>
    <mergeCell ref="S237:T237"/>
    <mergeCell ref="J242:N242"/>
    <mergeCell ref="P242:Q242"/>
    <mergeCell ref="S242:T242"/>
    <mergeCell ref="J238:N238"/>
    <mergeCell ref="P238:Q238"/>
    <mergeCell ref="S238:T238"/>
    <mergeCell ref="J239:N239"/>
    <mergeCell ref="P239:Q239"/>
    <mergeCell ref="S239:T239"/>
    <mergeCell ref="J241:N241"/>
    <mergeCell ref="J240:N240"/>
    <mergeCell ref="P240:Q240"/>
    <mergeCell ref="S240:T240"/>
    <mergeCell ref="P241:Q241"/>
    <mergeCell ref="S241:T241"/>
    <mergeCell ref="J243:N243"/>
    <mergeCell ref="P243:Q243"/>
    <mergeCell ref="S243:T243"/>
    <mergeCell ref="J244:N244"/>
    <mergeCell ref="J245:N245"/>
    <mergeCell ref="J246:N246"/>
    <mergeCell ref="P244:Q244"/>
    <mergeCell ref="S244:T244"/>
    <mergeCell ref="P245:Q245"/>
    <mergeCell ref="S245:T245"/>
    <mergeCell ref="J257:N257"/>
    <mergeCell ref="M261:P261"/>
    <mergeCell ref="J247:N247"/>
    <mergeCell ref="J248:N248"/>
    <mergeCell ref="J249:N249"/>
    <mergeCell ref="J250:N250"/>
    <mergeCell ref="J251:N251"/>
    <mergeCell ref="J252:N252"/>
    <mergeCell ref="J253:N253"/>
    <mergeCell ref="J254:N254"/>
    <mergeCell ref="J255:N255"/>
    <mergeCell ref="J256:N256"/>
    <mergeCell ref="S263:T264"/>
    <mergeCell ref="J265:N265"/>
    <mergeCell ref="P265:Q265"/>
    <mergeCell ref="S265:T265"/>
    <mergeCell ref="J263:N263"/>
    <mergeCell ref="P263:Q264"/>
    <mergeCell ref="R263:R264"/>
    <mergeCell ref="J264:N264"/>
    <mergeCell ref="J266:N266"/>
    <mergeCell ref="P266:Q266"/>
    <mergeCell ref="S266:T266"/>
    <mergeCell ref="J267:N267"/>
    <mergeCell ref="P267:Q267"/>
    <mergeCell ref="S267:T267"/>
    <mergeCell ref="J268:N268"/>
    <mergeCell ref="P268:Q268"/>
    <mergeCell ref="S268:T268"/>
    <mergeCell ref="P269:Q269"/>
    <mergeCell ref="S269:T269"/>
    <mergeCell ref="J270:N270"/>
    <mergeCell ref="P270:Q270"/>
    <mergeCell ref="S270:T270"/>
    <mergeCell ref="J269:N269"/>
    <mergeCell ref="J273:N273"/>
    <mergeCell ref="J274:N274"/>
    <mergeCell ref="P274:Q274"/>
    <mergeCell ref="S274:T274"/>
    <mergeCell ref="S273:T273"/>
    <mergeCell ref="P273:Q273"/>
    <mergeCell ref="J271:N271"/>
    <mergeCell ref="P271:Q271"/>
    <mergeCell ref="S271:T271"/>
    <mergeCell ref="J272:N272"/>
    <mergeCell ref="P272:Q272"/>
    <mergeCell ref="S272:T272"/>
    <mergeCell ref="S361:T361"/>
    <mergeCell ref="J278:N278"/>
    <mergeCell ref="J279:N279"/>
    <mergeCell ref="J280:N280"/>
    <mergeCell ref="J281:N281"/>
    <mergeCell ref="J282:N282"/>
    <mergeCell ref="J355:N355"/>
    <mergeCell ref="S359:T359"/>
    <mergeCell ref="S360:T360"/>
    <mergeCell ref="J287:N287"/>
    <mergeCell ref="J275:N275"/>
    <mergeCell ref="J276:N276"/>
    <mergeCell ref="J277:N277"/>
    <mergeCell ref="P361:Q361"/>
    <mergeCell ref="J283:N283"/>
    <mergeCell ref="P359:Q359"/>
    <mergeCell ref="P360:Q360"/>
    <mergeCell ref="J284:N284"/>
    <mergeCell ref="J285:N285"/>
    <mergeCell ref="J286:N286"/>
    <mergeCell ref="P358:Q358"/>
    <mergeCell ref="S358:T358"/>
    <mergeCell ref="R291:R292"/>
    <mergeCell ref="S291:T292"/>
    <mergeCell ref="P293:Q293"/>
    <mergeCell ref="S293:T293"/>
    <mergeCell ref="P294:Q294"/>
    <mergeCell ref="P301:Q301"/>
    <mergeCell ref="P303:Q303"/>
    <mergeCell ref="P291:Q292"/>
    <mergeCell ref="P300:Q300"/>
    <mergeCell ref="S300:T300"/>
    <mergeCell ref="J300:N300"/>
    <mergeCell ref="J298:N298"/>
    <mergeCell ref="P298:Q298"/>
    <mergeCell ref="S298:T298"/>
    <mergeCell ref="P299:Q299"/>
    <mergeCell ref="S299:T299"/>
    <mergeCell ref="J292:N292"/>
    <mergeCell ref="J293:N293"/>
    <mergeCell ref="J294:N294"/>
    <mergeCell ref="J291:N291"/>
    <mergeCell ref="J297:N297"/>
    <mergeCell ref="P297:Q297"/>
    <mergeCell ref="J311:N311"/>
    <mergeCell ref="J315:N315"/>
    <mergeCell ref="S294:T294"/>
    <mergeCell ref="J296:N296"/>
    <mergeCell ref="P296:Q296"/>
    <mergeCell ref="S296:T296"/>
    <mergeCell ref="J295:N295"/>
    <mergeCell ref="P295:Q295"/>
    <mergeCell ref="S295:T295"/>
    <mergeCell ref="S297:T297"/>
    <mergeCell ref="J321:N321"/>
    <mergeCell ref="P319:Q320"/>
    <mergeCell ref="J324:N324"/>
    <mergeCell ref="P333:Q333"/>
    <mergeCell ref="S333:T333"/>
    <mergeCell ref="J305:N305"/>
    <mergeCell ref="J306:N306"/>
    <mergeCell ref="J307:N307"/>
    <mergeCell ref="S331:T331"/>
    <mergeCell ref="P332:Q332"/>
    <mergeCell ref="J327:N327"/>
    <mergeCell ref="J322:N322"/>
    <mergeCell ref="P322:Q322"/>
    <mergeCell ref="P324:Q324"/>
    <mergeCell ref="J323:N323"/>
    <mergeCell ref="J329:N329"/>
    <mergeCell ref="P329:Q329"/>
    <mergeCell ref="J325:N325"/>
    <mergeCell ref="P276:Q276"/>
    <mergeCell ref="S276:T276"/>
    <mergeCell ref="J308:N308"/>
    <mergeCell ref="J309:N309"/>
    <mergeCell ref="J301:N301"/>
    <mergeCell ref="S301:T301"/>
    <mergeCell ref="J302:N302"/>
    <mergeCell ref="J303:N303"/>
    <mergeCell ref="J304:N304"/>
    <mergeCell ref="J299:N299"/>
    <mergeCell ref="P247:Q247"/>
    <mergeCell ref="S247:T247"/>
    <mergeCell ref="J328:N328"/>
    <mergeCell ref="P328:Q328"/>
    <mergeCell ref="S328:T328"/>
    <mergeCell ref="J326:N326"/>
    <mergeCell ref="P326:Q326"/>
    <mergeCell ref="S326:T326"/>
    <mergeCell ref="P302:Q302"/>
    <mergeCell ref="S302:T302"/>
    <mergeCell ref="P277:Q277"/>
    <mergeCell ref="S277:T277"/>
    <mergeCell ref="J310:N310"/>
    <mergeCell ref="J320:N320"/>
    <mergeCell ref="S319:T320"/>
    <mergeCell ref="J314:N314"/>
    <mergeCell ref="R319:R320"/>
    <mergeCell ref="J319:N319"/>
    <mergeCell ref="J312:N312"/>
    <mergeCell ref="J313:N313"/>
    <mergeCell ref="S303:T303"/>
    <mergeCell ref="P304:Q304"/>
    <mergeCell ref="S304:T304"/>
    <mergeCell ref="S324:T324"/>
    <mergeCell ref="P321:Q321"/>
    <mergeCell ref="S321:T321"/>
    <mergeCell ref="S305:T305"/>
    <mergeCell ref="P323:Q323"/>
    <mergeCell ref="S323:T323"/>
    <mergeCell ref="S322:T322"/>
    <mergeCell ref="J348:N348"/>
    <mergeCell ref="J338:N338"/>
    <mergeCell ref="J339:N339"/>
    <mergeCell ref="J347:N347"/>
    <mergeCell ref="P347:Q348"/>
    <mergeCell ref="J343:N343"/>
    <mergeCell ref="J342:N342"/>
    <mergeCell ref="S246:T246"/>
    <mergeCell ref="J337:N337"/>
    <mergeCell ref="J330:N330"/>
    <mergeCell ref="J350:N350"/>
    <mergeCell ref="J331:N331"/>
    <mergeCell ref="J332:N332"/>
    <mergeCell ref="J334:N334"/>
    <mergeCell ref="J335:N335"/>
    <mergeCell ref="J336:N336"/>
    <mergeCell ref="J333:N333"/>
    <mergeCell ref="J349:N349"/>
    <mergeCell ref="P349:Q349"/>
    <mergeCell ref="S349:T349"/>
    <mergeCell ref="P350:Q350"/>
    <mergeCell ref="S350:T350"/>
    <mergeCell ref="S216:T216"/>
    <mergeCell ref="J340:N340"/>
    <mergeCell ref="J341:N341"/>
    <mergeCell ref="P219:Q219"/>
    <mergeCell ref="S219:T219"/>
    <mergeCell ref="J354:N354"/>
    <mergeCell ref="P354:Q354"/>
    <mergeCell ref="S354:T354"/>
    <mergeCell ref="J351:N351"/>
    <mergeCell ref="P351:Q351"/>
    <mergeCell ref="S351:T351"/>
    <mergeCell ref="J352:N352"/>
    <mergeCell ref="P352:Q352"/>
    <mergeCell ref="J353:N353"/>
    <mergeCell ref="S352:T352"/>
    <mergeCell ref="P190:Q190"/>
    <mergeCell ref="S190:T190"/>
    <mergeCell ref="P191:Q191"/>
    <mergeCell ref="S191:T191"/>
    <mergeCell ref="P353:Q353"/>
    <mergeCell ref="S353:T353"/>
    <mergeCell ref="P246:Q246"/>
    <mergeCell ref="P331:Q331"/>
    <mergeCell ref="S329:T329"/>
    <mergeCell ref="P275:Q275"/>
    <mergeCell ref="P305:Q305"/>
    <mergeCell ref="S330:T330"/>
    <mergeCell ref="S356:T356"/>
    <mergeCell ref="P325:Q325"/>
    <mergeCell ref="R347:R348"/>
    <mergeCell ref="S347:T348"/>
    <mergeCell ref="S325:T325"/>
    <mergeCell ref="P330:Q330"/>
    <mergeCell ref="S332:T332"/>
    <mergeCell ref="J367:N367"/>
    <mergeCell ref="J364:N364"/>
    <mergeCell ref="J365:N365"/>
    <mergeCell ref="J366:N366"/>
    <mergeCell ref="P187:Q187"/>
    <mergeCell ref="S187:T187"/>
    <mergeCell ref="P188:Q188"/>
    <mergeCell ref="S188:T188"/>
    <mergeCell ref="P189:Q189"/>
    <mergeCell ref="S189:T189"/>
    <mergeCell ref="P357:Q357"/>
    <mergeCell ref="S357:T357"/>
    <mergeCell ref="S157:T157"/>
    <mergeCell ref="S161:T161"/>
    <mergeCell ref="P162:Q162"/>
    <mergeCell ref="P161:Q161"/>
    <mergeCell ref="S355:T355"/>
    <mergeCell ref="S275:T275"/>
    <mergeCell ref="P327:Q327"/>
    <mergeCell ref="S327:T327"/>
    <mergeCell ref="J183:N183"/>
    <mergeCell ref="P355:Q355"/>
    <mergeCell ref="J356:N356"/>
    <mergeCell ref="J363:N363"/>
    <mergeCell ref="S160:T160"/>
    <mergeCell ref="P158:Q158"/>
    <mergeCell ref="J358:N358"/>
    <mergeCell ref="J359:N359"/>
    <mergeCell ref="S186:T186"/>
    <mergeCell ref="J357:N357"/>
    <mergeCell ref="J375:N375"/>
    <mergeCell ref="P375:Q376"/>
    <mergeCell ref="J376:N376"/>
    <mergeCell ref="J377:N377"/>
    <mergeCell ref="R375:R376"/>
    <mergeCell ref="P160:Q160"/>
    <mergeCell ref="J360:N360"/>
    <mergeCell ref="J361:N361"/>
    <mergeCell ref="J362:N362"/>
    <mergeCell ref="P186:Q186"/>
    <mergeCell ref="P128:Q128"/>
    <mergeCell ref="S128:T128"/>
    <mergeCell ref="P131:Q131"/>
    <mergeCell ref="S135:T135"/>
    <mergeCell ref="S132:T132"/>
    <mergeCell ref="S130:T130"/>
    <mergeCell ref="P129:Q129"/>
    <mergeCell ref="S133:T133"/>
    <mergeCell ref="P133:Q133"/>
    <mergeCell ref="S134:T134"/>
    <mergeCell ref="P377:Q377"/>
    <mergeCell ref="S377:T377"/>
    <mergeCell ref="P380:Q380"/>
    <mergeCell ref="S380:T380"/>
    <mergeCell ref="J378:N378"/>
    <mergeCell ref="P378:Q378"/>
    <mergeCell ref="J379:N379"/>
    <mergeCell ref="P385:Q385"/>
    <mergeCell ref="S385:T385"/>
    <mergeCell ref="P384:Q384"/>
    <mergeCell ref="S384:T384"/>
    <mergeCell ref="P382:Q382"/>
    <mergeCell ref="S382:T382"/>
    <mergeCell ref="C35:N35"/>
    <mergeCell ref="C43:M43"/>
    <mergeCell ref="C57:I57"/>
    <mergeCell ref="C59:J59"/>
    <mergeCell ref="J380:N380"/>
    <mergeCell ref="J385:N385"/>
    <mergeCell ref="J368:N368"/>
    <mergeCell ref="J369:N369"/>
    <mergeCell ref="J370:N370"/>
    <mergeCell ref="J371:N371"/>
    <mergeCell ref="J386:N386"/>
    <mergeCell ref="P386:Q386"/>
    <mergeCell ref="S386:T386"/>
    <mergeCell ref="C65:G65"/>
    <mergeCell ref="J383:N383"/>
    <mergeCell ref="J125:N125"/>
    <mergeCell ref="J384:N384"/>
    <mergeCell ref="J381:N381"/>
    <mergeCell ref="J382:N382"/>
    <mergeCell ref="P379:Q379"/>
    <mergeCell ref="P134:Q134"/>
    <mergeCell ref="P383:Q383"/>
    <mergeCell ref="S383:T383"/>
    <mergeCell ref="P381:Q381"/>
    <mergeCell ref="S379:T379"/>
    <mergeCell ref="S378:T378"/>
    <mergeCell ref="S375:T376"/>
    <mergeCell ref="P356:Q356"/>
    <mergeCell ref="P157:Q157"/>
    <mergeCell ref="S381:T381"/>
    <mergeCell ref="J387:N387"/>
    <mergeCell ref="P387:Q387"/>
    <mergeCell ref="S387:T387"/>
    <mergeCell ref="S131:T131"/>
    <mergeCell ref="P132:Q132"/>
    <mergeCell ref="P127:Q127"/>
    <mergeCell ref="S127:T127"/>
    <mergeCell ref="S129:T129"/>
    <mergeCell ref="P130:Q130"/>
    <mergeCell ref="P135:Q135"/>
    <mergeCell ref="C4:M4"/>
    <mergeCell ref="C9:N9"/>
    <mergeCell ref="C10:N10"/>
    <mergeCell ref="C11:N11"/>
    <mergeCell ref="C7:F7"/>
    <mergeCell ref="C18:N18"/>
    <mergeCell ref="J392:N392"/>
    <mergeCell ref="J393:N393"/>
    <mergeCell ref="S388:T388"/>
    <mergeCell ref="J389:N389"/>
    <mergeCell ref="P389:Q389"/>
    <mergeCell ref="S389:T389"/>
    <mergeCell ref="J388:N388"/>
    <mergeCell ref="P388:Q388"/>
    <mergeCell ref="J390:N390"/>
    <mergeCell ref="J391:N391"/>
    <mergeCell ref="J394:N394"/>
    <mergeCell ref="J395:N395"/>
    <mergeCell ref="J398:N398"/>
    <mergeCell ref="J399:N399"/>
    <mergeCell ref="J403:N403"/>
    <mergeCell ref="P403:Q404"/>
    <mergeCell ref="J404:N404"/>
    <mergeCell ref="J397:N397"/>
    <mergeCell ref="S407:T407"/>
    <mergeCell ref="J406:N406"/>
    <mergeCell ref="P406:Q406"/>
    <mergeCell ref="S406:T406"/>
    <mergeCell ref="R403:R404"/>
    <mergeCell ref="S403:T404"/>
    <mergeCell ref="S412:T412"/>
    <mergeCell ref="J409:N409"/>
    <mergeCell ref="P409:Q409"/>
    <mergeCell ref="S409:T409"/>
    <mergeCell ref="J410:N410"/>
    <mergeCell ref="J405:N405"/>
    <mergeCell ref="P405:Q405"/>
    <mergeCell ref="S405:T405"/>
    <mergeCell ref="J407:N407"/>
    <mergeCell ref="P407:Q407"/>
    <mergeCell ref="S410:T410"/>
    <mergeCell ref="P414:Q414"/>
    <mergeCell ref="S414:T414"/>
    <mergeCell ref="P411:Q411"/>
    <mergeCell ref="S411:T411"/>
    <mergeCell ref="J408:N408"/>
    <mergeCell ref="P408:Q408"/>
    <mergeCell ref="S408:T408"/>
    <mergeCell ref="J412:N412"/>
    <mergeCell ref="P412:Q412"/>
    <mergeCell ref="S413:T413"/>
    <mergeCell ref="J414:N414"/>
    <mergeCell ref="S417:T417"/>
    <mergeCell ref="J418:N418"/>
    <mergeCell ref="S415:T415"/>
    <mergeCell ref="S416:T416"/>
    <mergeCell ref="J415:N415"/>
    <mergeCell ref="P415:Q415"/>
    <mergeCell ref="J416:N416"/>
    <mergeCell ref="P416:Q416"/>
    <mergeCell ref="J424:N424"/>
    <mergeCell ref="J417:N417"/>
    <mergeCell ref="J411:N411"/>
    <mergeCell ref="J396:N396"/>
    <mergeCell ref="J413:N413"/>
    <mergeCell ref="P413:Q413"/>
    <mergeCell ref="J419:N419"/>
    <mergeCell ref="J420:N420"/>
    <mergeCell ref="P417:Q417"/>
    <mergeCell ref="P410:Q410"/>
    <mergeCell ref="J425:N425"/>
    <mergeCell ref="J426:N426"/>
    <mergeCell ref="J427:N427"/>
    <mergeCell ref="J431:N431"/>
    <mergeCell ref="R431:R432"/>
    <mergeCell ref="C30:N30"/>
    <mergeCell ref="C41:N41"/>
    <mergeCell ref="J421:N421"/>
    <mergeCell ref="J422:N422"/>
    <mergeCell ref="J423:N423"/>
    <mergeCell ref="P439:Q439"/>
    <mergeCell ref="S439:T439"/>
    <mergeCell ref="S431:T432"/>
    <mergeCell ref="P433:Q433"/>
    <mergeCell ref="S433:T433"/>
    <mergeCell ref="P434:Q434"/>
    <mergeCell ref="S434:T434"/>
    <mergeCell ref="P435:Q435"/>
    <mergeCell ref="S435:T435"/>
    <mergeCell ref="P431:Q432"/>
    <mergeCell ref="P436:Q436"/>
    <mergeCell ref="S436:T436"/>
    <mergeCell ref="P437:Q437"/>
    <mergeCell ref="S437:T437"/>
    <mergeCell ref="P438:Q438"/>
    <mergeCell ref="S438:T438"/>
    <mergeCell ref="P440:Q440"/>
    <mergeCell ref="S440:T440"/>
    <mergeCell ref="P441:Q441"/>
    <mergeCell ref="S441:T441"/>
    <mergeCell ref="P443:Q443"/>
    <mergeCell ref="S443:T443"/>
    <mergeCell ref="P442:Q442"/>
    <mergeCell ref="S442:T442"/>
    <mergeCell ref="P445:Q445"/>
    <mergeCell ref="S445:T445"/>
    <mergeCell ref="P444:Q444"/>
    <mergeCell ref="S444:T444"/>
    <mergeCell ref="P466:Q466"/>
    <mergeCell ref="S466:T466"/>
    <mergeCell ref="P464:Q464"/>
    <mergeCell ref="S464:T464"/>
    <mergeCell ref="P465:Q465"/>
    <mergeCell ref="S465:T465"/>
    <mergeCell ref="J461:N461"/>
    <mergeCell ref="P461:Q462"/>
    <mergeCell ref="R461:R462"/>
    <mergeCell ref="S461:T462"/>
    <mergeCell ref="P463:Q463"/>
    <mergeCell ref="S463:T463"/>
    <mergeCell ref="P474:Q474"/>
    <mergeCell ref="S474:T474"/>
    <mergeCell ref="P469:Q469"/>
    <mergeCell ref="S469:T469"/>
    <mergeCell ref="P470:Q470"/>
    <mergeCell ref="S470:T470"/>
    <mergeCell ref="P471:Q471"/>
    <mergeCell ref="S471:T471"/>
    <mergeCell ref="P472:Q472"/>
    <mergeCell ref="S472:T472"/>
    <mergeCell ref="P473:Q473"/>
    <mergeCell ref="S473:T473"/>
    <mergeCell ref="P467:Q467"/>
    <mergeCell ref="S467:T467"/>
    <mergeCell ref="P468:Q468"/>
    <mergeCell ref="S468:T468"/>
    <mergeCell ref="P475:Q475"/>
    <mergeCell ref="S475:T475"/>
    <mergeCell ref="J490:N490"/>
    <mergeCell ref="P490:Q491"/>
    <mergeCell ref="R490:R491"/>
    <mergeCell ref="S490:T491"/>
    <mergeCell ref="P497:Q497"/>
    <mergeCell ref="S497:T497"/>
    <mergeCell ref="P492:Q492"/>
    <mergeCell ref="S492:T492"/>
    <mergeCell ref="P493:Q493"/>
    <mergeCell ref="S493:T493"/>
    <mergeCell ref="P494:Q494"/>
    <mergeCell ref="S494:T494"/>
    <mergeCell ref="P495:Q495"/>
    <mergeCell ref="S495:T495"/>
    <mergeCell ref="P496:Q496"/>
    <mergeCell ref="S496:T496"/>
    <mergeCell ref="P503:Q503"/>
    <mergeCell ref="S503:T503"/>
    <mergeCell ref="P498:Q498"/>
    <mergeCell ref="S498:T498"/>
    <mergeCell ref="P499:Q499"/>
    <mergeCell ref="S499:T499"/>
    <mergeCell ref="P500:Q500"/>
    <mergeCell ref="S500:T500"/>
    <mergeCell ref="J519:N519"/>
    <mergeCell ref="P519:Q520"/>
    <mergeCell ref="R519:R520"/>
    <mergeCell ref="S519:T520"/>
    <mergeCell ref="P501:Q501"/>
    <mergeCell ref="S501:T501"/>
    <mergeCell ref="P502:Q502"/>
    <mergeCell ref="S502:T502"/>
    <mergeCell ref="P524:Q524"/>
    <mergeCell ref="S524:T524"/>
    <mergeCell ref="P504:Q504"/>
    <mergeCell ref="S504:T504"/>
    <mergeCell ref="P521:Q521"/>
    <mergeCell ref="S521:T521"/>
    <mergeCell ref="S522:T522"/>
    <mergeCell ref="P523:Q523"/>
    <mergeCell ref="S523:T523"/>
    <mergeCell ref="P530:Q530"/>
    <mergeCell ref="S530:T530"/>
    <mergeCell ref="P525:Q525"/>
    <mergeCell ref="S525:T525"/>
    <mergeCell ref="P526:Q526"/>
    <mergeCell ref="S526:T526"/>
    <mergeCell ref="P527:Q527"/>
    <mergeCell ref="S527:T527"/>
    <mergeCell ref="P528:Q528"/>
    <mergeCell ref="S528:T528"/>
    <mergeCell ref="P553:Q553"/>
    <mergeCell ref="P529:Q529"/>
    <mergeCell ref="S529:T529"/>
    <mergeCell ref="S549:T550"/>
    <mergeCell ref="P551:Q551"/>
    <mergeCell ref="S551:T551"/>
    <mergeCell ref="P531:Q531"/>
    <mergeCell ref="S531:T531"/>
    <mergeCell ref="P532:Q532"/>
    <mergeCell ref="S532:T532"/>
    <mergeCell ref="S533:T533"/>
    <mergeCell ref="L545:P545"/>
    <mergeCell ref="J549:N549"/>
    <mergeCell ref="P549:Q550"/>
    <mergeCell ref="R549:R550"/>
    <mergeCell ref="P552:Q552"/>
    <mergeCell ref="S552:T552"/>
    <mergeCell ref="P533:Q533"/>
    <mergeCell ref="S553:T553"/>
    <mergeCell ref="P554:Q554"/>
    <mergeCell ref="S554:T554"/>
    <mergeCell ref="S558:T558"/>
    <mergeCell ref="P559:Q559"/>
    <mergeCell ref="S559:T559"/>
    <mergeCell ref="P556:Q556"/>
    <mergeCell ref="S556:T556"/>
    <mergeCell ref="P555:Q555"/>
    <mergeCell ref="S555:T555"/>
    <mergeCell ref="P557:Q557"/>
    <mergeCell ref="S557:T557"/>
    <mergeCell ref="Q583:R583"/>
    <mergeCell ref="P561:Q561"/>
    <mergeCell ref="S561:T561"/>
    <mergeCell ref="P562:Q562"/>
    <mergeCell ref="S562:T562"/>
    <mergeCell ref="P563:Q563"/>
    <mergeCell ref="S563:T563"/>
    <mergeCell ref="P558:Q558"/>
    <mergeCell ref="N575:P575"/>
    <mergeCell ref="J580:N580"/>
    <mergeCell ref="Q580:R581"/>
    <mergeCell ref="S580:S581"/>
    <mergeCell ref="T580:U581"/>
    <mergeCell ref="P560:Q560"/>
    <mergeCell ref="S560:T560"/>
    <mergeCell ref="Q582:R582"/>
    <mergeCell ref="T582:U582"/>
    <mergeCell ref="Q591:R591"/>
    <mergeCell ref="T591:U591"/>
    <mergeCell ref="Q586:R586"/>
    <mergeCell ref="T586:U586"/>
    <mergeCell ref="Q587:R587"/>
    <mergeCell ref="T587:U587"/>
    <mergeCell ref="Q588:R588"/>
    <mergeCell ref="T588:U588"/>
    <mergeCell ref="Q589:R589"/>
    <mergeCell ref="T589:U589"/>
    <mergeCell ref="Q590:R590"/>
    <mergeCell ref="T590:U590"/>
    <mergeCell ref="T583:U583"/>
    <mergeCell ref="Q584:R584"/>
    <mergeCell ref="T584:U584"/>
    <mergeCell ref="Q585:R585"/>
    <mergeCell ref="T585:U585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0" r:id="rId2"/>
  <rowBreaks count="2" manualBreakCount="2">
    <brk id="60" max="255" man="1"/>
    <brk id="9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Y311"/>
  <sheetViews>
    <sheetView zoomScale="70" zoomScaleNormal="70" zoomScalePageLayoutView="0" workbookViewId="0" topLeftCell="A258">
      <selection activeCell="Q264" sqref="Q264:U278"/>
    </sheetView>
  </sheetViews>
  <sheetFormatPr defaultColWidth="3.7109375" defaultRowHeight="12.75"/>
  <cols>
    <col min="1" max="1" width="3.00390625" style="84" customWidth="1"/>
    <col min="2" max="2" width="26.8515625" style="188" bestFit="1" customWidth="1"/>
    <col min="3" max="9" width="5.8515625" style="84" customWidth="1"/>
    <col min="10" max="13" width="5.8515625" style="107" customWidth="1"/>
    <col min="14" max="14" width="5.8515625" style="189" customWidth="1"/>
    <col min="15" max="16" width="5.8515625" style="107" customWidth="1"/>
    <col min="17" max="21" width="15.7109375" style="107" customWidth="1"/>
    <col min="22" max="22" width="6.421875" style="107" bestFit="1" customWidth="1"/>
    <col min="23" max="26" width="5.8515625" style="107" bestFit="1" customWidth="1"/>
    <col min="27" max="27" width="33.00390625" style="107" customWidth="1"/>
    <col min="28" max="16384" width="3.7109375" style="107" customWidth="1"/>
  </cols>
  <sheetData>
    <row r="4" spans="3:14" ht="25.5">
      <c r="C4" s="846" t="s">
        <v>1015</v>
      </c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468"/>
    </row>
    <row r="6" spans="6:12" ht="20.25">
      <c r="F6" s="107"/>
      <c r="G6" s="469" t="s">
        <v>45</v>
      </c>
      <c r="H6" s="190"/>
      <c r="I6" s="190"/>
      <c r="J6" s="191" t="s">
        <v>1016</v>
      </c>
      <c r="L6" s="192"/>
    </row>
    <row r="7" spans="3:6" ht="9" customHeight="1">
      <c r="C7" s="856"/>
      <c r="D7" s="856"/>
      <c r="E7" s="856"/>
      <c r="F7" s="856"/>
    </row>
    <row r="8" ht="8.25" customHeight="1" thickBot="1"/>
    <row r="9" spans="3:14" ht="15" customHeight="1">
      <c r="C9" s="847" t="s">
        <v>46</v>
      </c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9"/>
    </row>
    <row r="10" spans="3:14" ht="15" customHeight="1" thickBot="1">
      <c r="C10" s="850" t="s">
        <v>47</v>
      </c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2"/>
    </row>
    <row r="11" spans="3:14" ht="15" customHeight="1" thickBot="1">
      <c r="C11" s="853" t="s">
        <v>48</v>
      </c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5"/>
    </row>
    <row r="12" spans="2:233" ht="13.5" thickBot="1">
      <c r="B12" s="262" t="s">
        <v>49</v>
      </c>
      <c r="C12" s="263" t="s">
        <v>523</v>
      </c>
      <c r="D12" s="263" t="s">
        <v>50</v>
      </c>
      <c r="E12" s="264" t="s">
        <v>51</v>
      </c>
      <c r="F12" s="265" t="s">
        <v>52</v>
      </c>
      <c r="G12" s="266" t="s">
        <v>53</v>
      </c>
      <c r="H12" s="263" t="s">
        <v>54</v>
      </c>
      <c r="I12" s="263" t="s">
        <v>55</v>
      </c>
      <c r="J12" s="263" t="s">
        <v>56</v>
      </c>
      <c r="K12" s="263" t="s">
        <v>57</v>
      </c>
      <c r="L12" s="263" t="s">
        <v>58</v>
      </c>
      <c r="M12" s="267" t="s">
        <v>59</v>
      </c>
      <c r="N12" s="268" t="s">
        <v>60</v>
      </c>
      <c r="O12" s="193"/>
      <c r="P12" s="19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2:232" ht="12.75">
      <c r="B13" s="269" t="s">
        <v>61</v>
      </c>
      <c r="C13" s="10"/>
      <c r="D13" s="10"/>
      <c r="E13" s="10"/>
      <c r="F13" s="10"/>
      <c r="G13" s="10"/>
      <c r="H13" s="10"/>
      <c r="I13" s="10"/>
      <c r="J13"/>
      <c r="K13"/>
      <c r="L13"/>
      <c r="M13"/>
      <c r="N13" s="19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</row>
    <row r="14" spans="1:232" ht="12.75">
      <c r="A14" s="84">
        <v>1</v>
      </c>
      <c r="B14" s="194">
        <v>42376</v>
      </c>
      <c r="C14" s="470" t="s">
        <v>524</v>
      </c>
      <c r="D14" s="471" t="s">
        <v>4</v>
      </c>
      <c r="E14" s="471" t="s">
        <v>5</v>
      </c>
      <c r="F14" s="471" t="s">
        <v>6</v>
      </c>
      <c r="G14" s="470" t="s">
        <v>7</v>
      </c>
      <c r="H14" s="470" t="s">
        <v>8</v>
      </c>
      <c r="I14" s="471" t="s">
        <v>470</v>
      </c>
      <c r="J14" s="471" t="s">
        <v>12</v>
      </c>
      <c r="K14" s="471" t="s">
        <v>14</v>
      </c>
      <c r="L14" s="471" t="s">
        <v>16</v>
      </c>
      <c r="M14" s="471" t="s">
        <v>18</v>
      </c>
      <c r="N14" s="471" t="s">
        <v>525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232" ht="12.75">
      <c r="A15" s="84">
        <v>2</v>
      </c>
      <c r="B15" s="194">
        <f>B14+7</f>
        <v>42383</v>
      </c>
      <c r="C15" s="470" t="s">
        <v>526</v>
      </c>
      <c r="D15" s="471" t="s">
        <v>527</v>
      </c>
      <c r="E15" s="471" t="s">
        <v>528</v>
      </c>
      <c r="F15" s="471" t="s">
        <v>529</v>
      </c>
      <c r="G15" s="471" t="s">
        <v>530</v>
      </c>
      <c r="H15" s="471" t="s">
        <v>531</v>
      </c>
      <c r="I15" s="471" t="s">
        <v>532</v>
      </c>
      <c r="J15" s="471" t="s">
        <v>533</v>
      </c>
      <c r="K15" s="471" t="s">
        <v>534</v>
      </c>
      <c r="L15" s="471" t="s">
        <v>535</v>
      </c>
      <c r="M15" s="471" t="s">
        <v>536</v>
      </c>
      <c r="N15" s="471" t="s">
        <v>497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</row>
    <row r="16" spans="1:232" ht="12.75">
      <c r="A16" s="84">
        <v>3</v>
      </c>
      <c r="B16" s="497">
        <f aca="true" t="shared" si="0" ref="B16:B41">B15+7</f>
        <v>42390</v>
      </c>
      <c r="C16" s="470" t="s">
        <v>537</v>
      </c>
      <c r="D16" s="471" t="s">
        <v>538</v>
      </c>
      <c r="E16" s="471" t="s">
        <v>539</v>
      </c>
      <c r="F16" s="471" t="s">
        <v>540</v>
      </c>
      <c r="G16" s="472" t="s">
        <v>541</v>
      </c>
      <c r="H16" s="471" t="s">
        <v>542</v>
      </c>
      <c r="I16" s="470" t="s">
        <v>485</v>
      </c>
      <c r="J16" s="471" t="s">
        <v>543</v>
      </c>
      <c r="K16" s="471" t="s">
        <v>544</v>
      </c>
      <c r="L16" s="471" t="s">
        <v>545</v>
      </c>
      <c r="M16" s="471" t="s">
        <v>546</v>
      </c>
      <c r="N16" s="471" t="s">
        <v>493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</row>
    <row r="17" spans="1:232" ht="12.75">
      <c r="A17" s="84">
        <v>4</v>
      </c>
      <c r="B17" s="497">
        <f t="shared" si="0"/>
        <v>42397</v>
      </c>
      <c r="C17" s="470" t="s">
        <v>547</v>
      </c>
      <c r="D17" s="471" t="s">
        <v>548</v>
      </c>
      <c r="E17" s="471" t="s">
        <v>549</v>
      </c>
      <c r="F17" s="471" t="s">
        <v>550</v>
      </c>
      <c r="G17" s="470" t="s">
        <v>551</v>
      </c>
      <c r="H17" s="471" t="s">
        <v>552</v>
      </c>
      <c r="I17" s="471" t="s">
        <v>553</v>
      </c>
      <c r="J17" s="471" t="s">
        <v>554</v>
      </c>
      <c r="K17" s="471" t="s">
        <v>555</v>
      </c>
      <c r="L17" s="471" t="s">
        <v>556</v>
      </c>
      <c r="M17" s="471" t="s">
        <v>557</v>
      </c>
      <c r="N17" s="471" t="s">
        <v>476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</row>
    <row r="18" spans="2:232" ht="12.75">
      <c r="B18" s="194">
        <f t="shared" si="0"/>
        <v>42404</v>
      </c>
      <c r="C18" s="830" t="s">
        <v>1045</v>
      </c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</row>
    <row r="19" spans="1:232" ht="12.75">
      <c r="A19" s="84">
        <v>5</v>
      </c>
      <c r="B19" s="194">
        <f t="shared" si="0"/>
        <v>42411</v>
      </c>
      <c r="C19" s="498" t="s">
        <v>558</v>
      </c>
      <c r="D19" s="499" t="s">
        <v>559</v>
      </c>
      <c r="E19" s="499" t="s">
        <v>560</v>
      </c>
      <c r="F19" s="499" t="s">
        <v>561</v>
      </c>
      <c r="G19" s="498" t="s">
        <v>562</v>
      </c>
      <c r="H19" s="499" t="s">
        <v>563</v>
      </c>
      <c r="I19" s="499" t="s">
        <v>564</v>
      </c>
      <c r="J19" s="499" t="s">
        <v>565</v>
      </c>
      <c r="K19" s="499" t="s">
        <v>566</v>
      </c>
      <c r="L19" s="499" t="s">
        <v>567</v>
      </c>
      <c r="M19" s="499" t="s">
        <v>568</v>
      </c>
      <c r="N19" s="499" t="s">
        <v>569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ht="12.75">
      <c r="A20" s="84">
        <v>6</v>
      </c>
      <c r="B20" s="194">
        <f t="shared" si="0"/>
        <v>42418</v>
      </c>
      <c r="C20" s="470" t="s">
        <v>570</v>
      </c>
      <c r="D20" s="470" t="s">
        <v>490</v>
      </c>
      <c r="E20" s="471" t="s">
        <v>486</v>
      </c>
      <c r="F20" s="471" t="s">
        <v>571</v>
      </c>
      <c r="G20" s="471" t="s">
        <v>572</v>
      </c>
      <c r="H20" s="471" t="s">
        <v>573</v>
      </c>
      <c r="I20" s="471" t="s">
        <v>574</v>
      </c>
      <c r="J20" s="471" t="s">
        <v>575</v>
      </c>
      <c r="K20" s="471" t="s">
        <v>576</v>
      </c>
      <c r="L20" s="471" t="s">
        <v>577</v>
      </c>
      <c r="M20" s="471" t="s">
        <v>578</v>
      </c>
      <c r="N20" s="471" t="s">
        <v>579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1:232" ht="12.75">
      <c r="A21" s="84">
        <v>7</v>
      </c>
      <c r="B21" s="194">
        <f t="shared" si="0"/>
        <v>42425</v>
      </c>
      <c r="C21" s="473" t="s">
        <v>503</v>
      </c>
      <c r="D21" s="474" t="s">
        <v>580</v>
      </c>
      <c r="E21" s="474" t="s">
        <v>498</v>
      </c>
      <c r="F21" s="474" t="s">
        <v>581</v>
      </c>
      <c r="G21" s="474" t="s">
        <v>582</v>
      </c>
      <c r="H21" s="474" t="s">
        <v>583</v>
      </c>
      <c r="I21" s="474" t="s">
        <v>584</v>
      </c>
      <c r="J21" s="474" t="s">
        <v>585</v>
      </c>
      <c r="K21" s="474" t="s">
        <v>586</v>
      </c>
      <c r="L21" s="474" t="s">
        <v>587</v>
      </c>
      <c r="M21" s="474" t="s">
        <v>588</v>
      </c>
      <c r="N21" s="474" t="s">
        <v>589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ht="12.75">
      <c r="A22" s="84">
        <v>8</v>
      </c>
      <c r="B22" s="497">
        <f t="shared" si="0"/>
        <v>42432</v>
      </c>
      <c r="C22" s="470" t="s">
        <v>590</v>
      </c>
      <c r="D22" s="471" t="s">
        <v>591</v>
      </c>
      <c r="E22" s="471" t="s">
        <v>592</v>
      </c>
      <c r="F22" s="471" t="s">
        <v>593</v>
      </c>
      <c r="G22" s="471" t="s">
        <v>594</v>
      </c>
      <c r="H22" s="471" t="s">
        <v>595</v>
      </c>
      <c r="I22" s="471" t="s">
        <v>596</v>
      </c>
      <c r="J22" s="471" t="s">
        <v>597</v>
      </c>
      <c r="K22" s="471" t="s">
        <v>598</v>
      </c>
      <c r="L22" s="471" t="s">
        <v>599</v>
      </c>
      <c r="M22" s="471" t="s">
        <v>491</v>
      </c>
      <c r="N22" s="471" t="s">
        <v>600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ht="12.75">
      <c r="A23" s="84">
        <v>9</v>
      </c>
      <c r="B23" s="194">
        <f t="shared" si="0"/>
        <v>42439</v>
      </c>
      <c r="C23" s="473" t="s">
        <v>601</v>
      </c>
      <c r="D23" s="474" t="s">
        <v>602</v>
      </c>
      <c r="E23" s="474" t="s">
        <v>603</v>
      </c>
      <c r="F23" s="475" t="s">
        <v>604</v>
      </c>
      <c r="G23" s="474" t="s">
        <v>605</v>
      </c>
      <c r="H23" s="474" t="s">
        <v>606</v>
      </c>
      <c r="I23" s="474" t="s">
        <v>607</v>
      </c>
      <c r="J23" s="474" t="s">
        <v>608</v>
      </c>
      <c r="K23" s="474" t="s">
        <v>609</v>
      </c>
      <c r="L23" s="474" t="s">
        <v>500</v>
      </c>
      <c r="M23" s="474" t="s">
        <v>610</v>
      </c>
      <c r="N23" s="474" t="s">
        <v>611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14" ht="12.75">
      <c r="A24" s="84">
        <v>10</v>
      </c>
      <c r="B24" s="194">
        <f t="shared" si="0"/>
        <v>42446</v>
      </c>
      <c r="C24" s="473" t="s">
        <v>612</v>
      </c>
      <c r="D24" s="474" t="s">
        <v>613</v>
      </c>
      <c r="E24" s="474" t="s">
        <v>614</v>
      </c>
      <c r="F24" s="474" t="s">
        <v>615</v>
      </c>
      <c r="G24" s="474" t="s">
        <v>616</v>
      </c>
      <c r="H24" s="474" t="s">
        <v>617</v>
      </c>
      <c r="I24" s="474" t="s">
        <v>618</v>
      </c>
      <c r="J24" s="474" t="s">
        <v>619</v>
      </c>
      <c r="K24" s="474" t="s">
        <v>620</v>
      </c>
      <c r="L24" s="474" t="s">
        <v>621</v>
      </c>
      <c r="M24" s="474" t="s">
        <v>622</v>
      </c>
      <c r="N24" s="474" t="s">
        <v>623</v>
      </c>
    </row>
    <row r="25" spans="1:14" ht="12.75">
      <c r="A25" s="84">
        <v>11</v>
      </c>
      <c r="B25" s="194">
        <f t="shared" si="0"/>
        <v>42453</v>
      </c>
      <c r="C25" s="473" t="s">
        <v>624</v>
      </c>
      <c r="D25" s="474" t="s">
        <v>625</v>
      </c>
      <c r="E25" s="474" t="s">
        <v>626</v>
      </c>
      <c r="F25" s="474" t="s">
        <v>627</v>
      </c>
      <c r="G25" s="474" t="s">
        <v>628</v>
      </c>
      <c r="H25" s="474" t="s">
        <v>629</v>
      </c>
      <c r="I25" s="474" t="s">
        <v>630</v>
      </c>
      <c r="J25" s="474" t="s">
        <v>631</v>
      </c>
      <c r="K25" s="474" t="s">
        <v>632</v>
      </c>
      <c r="L25" s="474" t="s">
        <v>633</v>
      </c>
      <c r="M25" s="474" t="s">
        <v>468</v>
      </c>
      <c r="N25" s="474" t="s">
        <v>501</v>
      </c>
    </row>
    <row r="26" spans="2:14" ht="12.75">
      <c r="B26" s="194">
        <f t="shared" si="0"/>
        <v>42460</v>
      </c>
      <c r="C26" s="830" t="s">
        <v>1045</v>
      </c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</row>
    <row r="27" spans="1:14" s="195" customFormat="1" ht="12.75">
      <c r="A27" s="84">
        <v>12</v>
      </c>
      <c r="B27" s="194">
        <f t="shared" si="0"/>
        <v>42467</v>
      </c>
      <c r="C27" s="270" t="s">
        <v>634</v>
      </c>
      <c r="D27" s="271" t="s">
        <v>471</v>
      </c>
      <c r="E27" s="271" t="s">
        <v>635</v>
      </c>
      <c r="F27" s="271" t="s">
        <v>636</v>
      </c>
      <c r="G27" s="271" t="s">
        <v>478</v>
      </c>
      <c r="H27" s="271" t="s">
        <v>637</v>
      </c>
      <c r="I27" s="271" t="s">
        <v>638</v>
      </c>
      <c r="J27" s="271" t="s">
        <v>639</v>
      </c>
      <c r="K27" s="271" t="s">
        <v>640</v>
      </c>
      <c r="L27" s="271" t="s">
        <v>480</v>
      </c>
      <c r="M27" s="271" t="s">
        <v>641</v>
      </c>
      <c r="N27" s="271" t="s">
        <v>642</v>
      </c>
    </row>
    <row r="28" spans="1:18" ht="12.75">
      <c r="A28" s="84">
        <v>13</v>
      </c>
      <c r="B28" s="194">
        <f t="shared" si="0"/>
        <v>42474</v>
      </c>
      <c r="C28" s="270" t="s">
        <v>643</v>
      </c>
      <c r="D28" s="271" t="s">
        <v>472</v>
      </c>
      <c r="E28" s="271" t="s">
        <v>644</v>
      </c>
      <c r="F28" s="271" t="s">
        <v>477</v>
      </c>
      <c r="G28" s="271" t="s">
        <v>645</v>
      </c>
      <c r="H28" s="271" t="s">
        <v>646</v>
      </c>
      <c r="I28" s="271" t="s">
        <v>647</v>
      </c>
      <c r="J28" s="271" t="s">
        <v>648</v>
      </c>
      <c r="K28" s="271" t="s">
        <v>649</v>
      </c>
      <c r="L28" s="271" t="s">
        <v>650</v>
      </c>
      <c r="M28" s="271" t="s">
        <v>651</v>
      </c>
      <c r="N28" s="271" t="s">
        <v>652</v>
      </c>
      <c r="R28" s="195"/>
    </row>
    <row r="29" spans="1:18" ht="13.5" thickBot="1">
      <c r="A29" s="84">
        <v>14</v>
      </c>
      <c r="B29" s="194">
        <f t="shared" si="0"/>
        <v>42481</v>
      </c>
      <c r="C29" s="270" t="s">
        <v>653</v>
      </c>
      <c r="D29" s="271" t="s">
        <v>654</v>
      </c>
      <c r="E29" s="271" t="s">
        <v>655</v>
      </c>
      <c r="F29" s="271" t="s">
        <v>656</v>
      </c>
      <c r="G29" s="271" t="s">
        <v>657</v>
      </c>
      <c r="H29" s="271" t="s">
        <v>658</v>
      </c>
      <c r="I29" s="271" t="s">
        <v>499</v>
      </c>
      <c r="J29" s="271" t="s">
        <v>659</v>
      </c>
      <c r="K29" s="271" t="s">
        <v>660</v>
      </c>
      <c r="L29" s="271" t="s">
        <v>661</v>
      </c>
      <c r="M29" s="271" t="s">
        <v>662</v>
      </c>
      <c r="N29" s="271" t="s">
        <v>663</v>
      </c>
      <c r="R29" s="195"/>
    </row>
    <row r="30" spans="2:21" ht="17.25" thickBot="1" thickTop="1">
      <c r="B30" s="194">
        <f t="shared" si="0"/>
        <v>42488</v>
      </c>
      <c r="C30" s="830" t="s">
        <v>1327</v>
      </c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Q30" s="484"/>
      <c r="R30" s="819" t="s">
        <v>110</v>
      </c>
      <c r="S30" s="819"/>
      <c r="T30" s="819"/>
      <c r="U30" s="819"/>
    </row>
    <row r="31" spans="1:21" ht="15.75" thickBot="1" thickTop="1">
      <c r="A31" s="84">
        <v>15</v>
      </c>
      <c r="B31" s="194">
        <f t="shared" si="0"/>
        <v>42495</v>
      </c>
      <c r="C31" s="281" t="s">
        <v>1044</v>
      </c>
      <c r="D31" s="271" t="s">
        <v>664</v>
      </c>
      <c r="E31" s="272" t="s">
        <v>665</v>
      </c>
      <c r="F31" s="271" t="s">
        <v>666</v>
      </c>
      <c r="G31" s="271" t="s">
        <v>492</v>
      </c>
      <c r="H31" s="271" t="s">
        <v>667</v>
      </c>
      <c r="I31" s="271" t="s">
        <v>668</v>
      </c>
      <c r="J31" s="271" t="s">
        <v>669</v>
      </c>
      <c r="K31" s="271" t="s">
        <v>670</v>
      </c>
      <c r="L31" s="271" t="s">
        <v>671</v>
      </c>
      <c r="M31" s="271" t="s">
        <v>672</v>
      </c>
      <c r="N31" s="271" t="s">
        <v>673</v>
      </c>
      <c r="Q31" s="585" t="s">
        <v>20</v>
      </c>
      <c r="R31" s="873" t="s">
        <v>1412</v>
      </c>
      <c r="S31" s="873"/>
      <c r="T31" s="873"/>
      <c r="U31" s="873"/>
    </row>
    <row r="32" spans="1:21" ht="15.75" thickBot="1" thickTop="1">
      <c r="A32" s="84">
        <v>16</v>
      </c>
      <c r="B32" s="194">
        <f t="shared" si="0"/>
        <v>42502</v>
      </c>
      <c r="C32" s="270" t="s">
        <v>674</v>
      </c>
      <c r="D32" s="271" t="s">
        <v>675</v>
      </c>
      <c r="E32" s="271" t="s">
        <v>676</v>
      </c>
      <c r="F32" s="271" t="s">
        <v>677</v>
      </c>
      <c r="G32" s="271" t="s">
        <v>678</v>
      </c>
      <c r="H32" s="271" t="s">
        <v>679</v>
      </c>
      <c r="I32" s="271" t="s">
        <v>680</v>
      </c>
      <c r="J32" s="271" t="s">
        <v>681</v>
      </c>
      <c r="K32" s="271" t="s">
        <v>682</v>
      </c>
      <c r="L32" s="271" t="s">
        <v>683</v>
      </c>
      <c r="M32" s="271" t="s">
        <v>684</v>
      </c>
      <c r="N32" s="271" t="s">
        <v>685</v>
      </c>
      <c r="Q32" s="585" t="s">
        <v>21</v>
      </c>
      <c r="R32" s="873" t="s">
        <v>1423</v>
      </c>
      <c r="S32" s="873"/>
      <c r="T32" s="873"/>
      <c r="U32" s="873"/>
    </row>
    <row r="33" spans="1:21" ht="15.75" thickBot="1" thickTop="1">
      <c r="A33" s="84">
        <v>17</v>
      </c>
      <c r="B33" s="194">
        <f t="shared" si="0"/>
        <v>42509</v>
      </c>
      <c r="C33" s="270" t="s">
        <v>686</v>
      </c>
      <c r="D33" s="271" t="s">
        <v>687</v>
      </c>
      <c r="E33" s="271" t="s">
        <v>688</v>
      </c>
      <c r="F33" s="271" t="s">
        <v>689</v>
      </c>
      <c r="G33" s="271" t="s">
        <v>502</v>
      </c>
      <c r="H33" s="271" t="s">
        <v>690</v>
      </c>
      <c r="I33" s="271" t="s">
        <v>691</v>
      </c>
      <c r="J33" s="271" t="s">
        <v>692</v>
      </c>
      <c r="K33" s="271" t="s">
        <v>693</v>
      </c>
      <c r="L33" s="271" t="s">
        <v>694</v>
      </c>
      <c r="M33" s="271" t="s">
        <v>695</v>
      </c>
      <c r="N33" s="271" t="s">
        <v>696</v>
      </c>
      <c r="Q33" s="585" t="s">
        <v>22</v>
      </c>
      <c r="R33" s="602" t="s">
        <v>1416</v>
      </c>
      <c r="S33" s="602"/>
      <c r="T33" s="603"/>
      <c r="U33" s="603"/>
    </row>
    <row r="34" spans="1:21" ht="15.75" thickBot="1" thickTop="1">
      <c r="A34" s="84">
        <v>18</v>
      </c>
      <c r="B34" s="194">
        <f t="shared" si="0"/>
        <v>42516</v>
      </c>
      <c r="C34" s="270" t="s">
        <v>479</v>
      </c>
      <c r="D34" s="271" t="s">
        <v>697</v>
      </c>
      <c r="E34" s="271" t="s">
        <v>698</v>
      </c>
      <c r="F34" s="271" t="s">
        <v>699</v>
      </c>
      <c r="G34" s="271" t="s">
        <v>700</v>
      </c>
      <c r="H34" s="271" t="s">
        <v>701</v>
      </c>
      <c r="I34" s="271" t="s">
        <v>702</v>
      </c>
      <c r="J34" s="271" t="s">
        <v>703</v>
      </c>
      <c r="K34" s="271" t="s">
        <v>704</v>
      </c>
      <c r="L34" s="271" t="s">
        <v>705</v>
      </c>
      <c r="M34" s="271" t="s">
        <v>706</v>
      </c>
      <c r="N34" s="271" t="s">
        <v>707</v>
      </c>
      <c r="Q34" s="585" t="s">
        <v>37</v>
      </c>
      <c r="R34" s="876" t="s">
        <v>1410</v>
      </c>
      <c r="S34" s="876"/>
      <c r="T34" s="876"/>
      <c r="U34" s="876"/>
    </row>
    <row r="35" spans="1:21" ht="15.75" thickBot="1" thickTop="1">
      <c r="A35" s="107"/>
      <c r="B35" s="194">
        <f t="shared" si="0"/>
        <v>42523</v>
      </c>
      <c r="C35" s="832" t="s">
        <v>1017</v>
      </c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Q35" s="585" t="s">
        <v>38</v>
      </c>
      <c r="R35" s="873" t="s">
        <v>1413</v>
      </c>
      <c r="S35" s="873"/>
      <c r="T35" s="873"/>
      <c r="U35" s="873"/>
    </row>
    <row r="36" spans="1:21" ht="15.75" thickBot="1" thickTop="1">
      <c r="A36" s="84">
        <v>19</v>
      </c>
      <c r="B36" s="194">
        <f>B35+7</f>
        <v>42530</v>
      </c>
      <c r="C36" s="270" t="s">
        <v>475</v>
      </c>
      <c r="D36" s="271" t="s">
        <v>708</v>
      </c>
      <c r="E36" s="271" t="s">
        <v>709</v>
      </c>
      <c r="F36" s="271" t="s">
        <v>710</v>
      </c>
      <c r="G36" s="271" t="s">
        <v>711</v>
      </c>
      <c r="H36" s="271" t="s">
        <v>712</v>
      </c>
      <c r="I36" s="271" t="s">
        <v>713</v>
      </c>
      <c r="J36" s="271" t="s">
        <v>484</v>
      </c>
      <c r="K36" s="271" t="s">
        <v>714</v>
      </c>
      <c r="L36" s="271" t="s">
        <v>715</v>
      </c>
      <c r="M36" s="271" t="s">
        <v>716</v>
      </c>
      <c r="N36" s="271" t="s">
        <v>717</v>
      </c>
      <c r="Q36" s="585" t="s">
        <v>39</v>
      </c>
      <c r="R36" s="876" t="s">
        <v>1422</v>
      </c>
      <c r="S36" s="876"/>
      <c r="T36" s="876"/>
      <c r="U36" s="876"/>
    </row>
    <row r="37" spans="1:21" ht="15.75" thickBot="1" thickTop="1">
      <c r="A37" s="84">
        <v>20</v>
      </c>
      <c r="B37" s="557">
        <f>B36+6</f>
        <v>42536</v>
      </c>
      <c r="C37" s="270" t="s">
        <v>718</v>
      </c>
      <c r="D37" s="271" t="s">
        <v>719</v>
      </c>
      <c r="E37" s="271" t="s">
        <v>720</v>
      </c>
      <c r="F37" s="271" t="s">
        <v>721</v>
      </c>
      <c r="G37" s="271" t="s">
        <v>722</v>
      </c>
      <c r="H37" s="271" t="s">
        <v>723</v>
      </c>
      <c r="I37" s="271" t="s">
        <v>724</v>
      </c>
      <c r="J37" s="271" t="s">
        <v>725</v>
      </c>
      <c r="K37" s="271" t="s">
        <v>726</v>
      </c>
      <c r="L37" s="271" t="s">
        <v>727</v>
      </c>
      <c r="M37" s="271" t="s">
        <v>728</v>
      </c>
      <c r="N37" s="271" t="s">
        <v>729</v>
      </c>
      <c r="Q37" s="585" t="s">
        <v>40</v>
      </c>
      <c r="R37" s="873" t="s">
        <v>1425</v>
      </c>
      <c r="S37" s="873"/>
      <c r="T37" s="873"/>
      <c r="U37" s="873"/>
    </row>
    <row r="38" spans="1:21" ht="15.75" thickBot="1" thickTop="1">
      <c r="A38" s="84">
        <v>21</v>
      </c>
      <c r="B38" s="194">
        <f>B37+1</f>
        <v>42537</v>
      </c>
      <c r="C38" s="273" t="s">
        <v>730</v>
      </c>
      <c r="D38" s="274" t="s">
        <v>504</v>
      </c>
      <c r="E38" s="274" t="s">
        <v>731</v>
      </c>
      <c r="F38" s="274" t="s">
        <v>732</v>
      </c>
      <c r="G38" s="274" t="s">
        <v>733</v>
      </c>
      <c r="H38" s="274" t="s">
        <v>734</v>
      </c>
      <c r="I38" s="274" t="s">
        <v>735</v>
      </c>
      <c r="J38" s="274" t="s">
        <v>736</v>
      </c>
      <c r="K38" s="274" t="s">
        <v>737</v>
      </c>
      <c r="L38" s="271" t="s">
        <v>738</v>
      </c>
      <c r="M38" s="271" t="s">
        <v>739</v>
      </c>
      <c r="N38" s="271" t="s">
        <v>740</v>
      </c>
      <c r="Q38" s="585" t="s">
        <v>41</v>
      </c>
      <c r="R38" s="874" t="s">
        <v>1409</v>
      </c>
      <c r="S38" s="874"/>
      <c r="T38" s="874"/>
      <c r="U38" s="874"/>
    </row>
    <row r="39" spans="1:21" ht="15" customHeight="1" thickBot="1" thickTop="1">
      <c r="A39" s="84">
        <v>22</v>
      </c>
      <c r="B39" s="194">
        <f t="shared" si="0"/>
        <v>42544</v>
      </c>
      <c r="C39" s="270" t="s">
        <v>741</v>
      </c>
      <c r="D39" s="271" t="s">
        <v>742</v>
      </c>
      <c r="E39" s="271" t="s">
        <v>743</v>
      </c>
      <c r="F39" s="271" t="s">
        <v>744</v>
      </c>
      <c r="G39" s="271" t="s">
        <v>745</v>
      </c>
      <c r="H39" s="271" t="s">
        <v>746</v>
      </c>
      <c r="I39" s="271" t="s">
        <v>747</v>
      </c>
      <c r="J39" s="271" t="s">
        <v>748</v>
      </c>
      <c r="K39" s="271" t="s">
        <v>749</v>
      </c>
      <c r="L39" s="271" t="s">
        <v>750</v>
      </c>
      <c r="M39" s="271" t="s">
        <v>751</v>
      </c>
      <c r="N39" s="271" t="s">
        <v>752</v>
      </c>
      <c r="Q39" s="585" t="s">
        <v>42</v>
      </c>
      <c r="R39" s="873" t="s">
        <v>1419</v>
      </c>
      <c r="S39" s="873"/>
      <c r="T39" s="873"/>
      <c r="U39" s="873"/>
    </row>
    <row r="40" spans="1:21" s="476" customFormat="1" ht="15" customHeight="1" thickBot="1" thickTop="1">
      <c r="A40" s="478">
        <v>23</v>
      </c>
      <c r="B40" s="556">
        <f t="shared" si="0"/>
        <v>42551</v>
      </c>
      <c r="C40" s="270" t="s">
        <v>753</v>
      </c>
      <c r="D40" s="270" t="s">
        <v>754</v>
      </c>
      <c r="E40" s="271" t="s">
        <v>72</v>
      </c>
      <c r="F40" s="271" t="s">
        <v>755</v>
      </c>
      <c r="G40" s="271" t="s">
        <v>756</v>
      </c>
      <c r="H40" s="271" t="s">
        <v>757</v>
      </c>
      <c r="I40" s="271" t="s">
        <v>758</v>
      </c>
      <c r="J40" s="271" t="s">
        <v>759</v>
      </c>
      <c r="K40" s="271" t="s">
        <v>760</v>
      </c>
      <c r="L40" s="271" t="s">
        <v>761</v>
      </c>
      <c r="M40" s="271" t="s">
        <v>762</v>
      </c>
      <c r="N40" s="271" t="s">
        <v>763</v>
      </c>
      <c r="Q40" s="585" t="s">
        <v>43</v>
      </c>
      <c r="R40" s="872" t="s">
        <v>1429</v>
      </c>
      <c r="S40" s="872"/>
      <c r="T40" s="872"/>
      <c r="U40" s="872"/>
    </row>
    <row r="41" spans="2:21" s="476" customFormat="1" ht="15" customHeight="1" thickBot="1" thickTop="1">
      <c r="B41" s="194">
        <f t="shared" si="0"/>
        <v>42558</v>
      </c>
      <c r="C41" s="832" t="s">
        <v>1326</v>
      </c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Q41" s="585" t="s">
        <v>44</v>
      </c>
      <c r="R41" s="873" t="s">
        <v>1411</v>
      </c>
      <c r="S41" s="873"/>
      <c r="T41" s="873"/>
      <c r="U41" s="873"/>
    </row>
    <row r="42" spans="1:21" s="476" customFormat="1" ht="15" customHeight="1" thickBot="1" thickTop="1">
      <c r="A42" s="478"/>
      <c r="B42" s="553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5"/>
      <c r="Q42" s="585" t="s">
        <v>98</v>
      </c>
      <c r="R42" s="874" t="s">
        <v>1432</v>
      </c>
      <c r="S42" s="874"/>
      <c r="T42" s="874"/>
      <c r="U42" s="874"/>
    </row>
    <row r="43" spans="1:21" s="476" customFormat="1" ht="15" customHeight="1" thickBot="1" thickTop="1">
      <c r="A43" s="84"/>
      <c r="B43" s="197"/>
      <c r="C43" s="857" t="s">
        <v>97</v>
      </c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578"/>
      <c r="Q43" s="875"/>
      <c r="R43" s="875"/>
      <c r="S43" s="875"/>
      <c r="T43" s="875"/>
      <c r="U43" s="875"/>
    </row>
    <row r="44" spans="1:21" s="476" customFormat="1" ht="15" customHeight="1" thickBot="1" thickTop="1">
      <c r="A44" s="84"/>
      <c r="B44" s="197"/>
      <c r="C44" s="275" t="s">
        <v>523</v>
      </c>
      <c r="D44" s="275" t="s">
        <v>50</v>
      </c>
      <c r="E44" s="276" t="s">
        <v>51</v>
      </c>
      <c r="F44" s="277" t="s">
        <v>52</v>
      </c>
      <c r="G44" s="278" t="s">
        <v>53</v>
      </c>
      <c r="H44" s="275" t="s">
        <v>54</v>
      </c>
      <c r="I44" s="275" t="s">
        <v>55</v>
      </c>
      <c r="J44" s="275" t="s">
        <v>56</v>
      </c>
      <c r="K44" s="275" t="s">
        <v>57</v>
      </c>
      <c r="L44" s="275" t="s">
        <v>58</v>
      </c>
      <c r="M44" s="279" t="s">
        <v>59</v>
      </c>
      <c r="N44" s="279" t="s">
        <v>60</v>
      </c>
      <c r="Q44" s="486" t="s">
        <v>20</v>
      </c>
      <c r="R44" s="874" t="s">
        <v>1430</v>
      </c>
      <c r="S44" s="874"/>
      <c r="T44" s="874"/>
      <c r="U44" s="874"/>
    </row>
    <row r="45" spans="1:21" s="476" customFormat="1" ht="15" customHeight="1" thickBot="1" thickTop="1">
      <c r="A45" s="84">
        <v>1</v>
      </c>
      <c r="B45" s="280">
        <v>42621</v>
      </c>
      <c r="C45" s="479" t="s">
        <v>469</v>
      </c>
      <c r="D45" s="479" t="s">
        <v>62</v>
      </c>
      <c r="E45" s="479" t="s">
        <v>63</v>
      </c>
      <c r="F45" s="479" t="s">
        <v>64</v>
      </c>
      <c r="G45" s="479" t="s">
        <v>65</v>
      </c>
      <c r="H45" s="479" t="s">
        <v>66</v>
      </c>
      <c r="I45" s="281" t="s">
        <v>469</v>
      </c>
      <c r="J45" s="281" t="s">
        <v>62</v>
      </c>
      <c r="K45" s="281" t="s">
        <v>63</v>
      </c>
      <c r="L45" s="281" t="s">
        <v>64</v>
      </c>
      <c r="M45" s="281" t="s">
        <v>65</v>
      </c>
      <c r="N45" s="281" t="s">
        <v>66</v>
      </c>
      <c r="Q45" s="486" t="s">
        <v>21</v>
      </c>
      <c r="R45" s="874" t="s">
        <v>1426</v>
      </c>
      <c r="S45" s="874"/>
      <c r="T45" s="874"/>
      <c r="U45" s="874"/>
    </row>
    <row r="46" spans="1:21" s="476" customFormat="1" ht="15" customHeight="1" thickBot="1" thickTop="1">
      <c r="A46" s="84">
        <v>2</v>
      </c>
      <c r="B46" s="282">
        <f aca="true" t="shared" si="1" ref="B46:B55">B45+7</f>
        <v>42628</v>
      </c>
      <c r="C46" s="283" t="s">
        <v>96</v>
      </c>
      <c r="D46" s="281" t="s">
        <v>764</v>
      </c>
      <c r="E46" s="281" t="s">
        <v>765</v>
      </c>
      <c r="F46" s="281" t="s">
        <v>481</v>
      </c>
      <c r="G46" s="281" t="s">
        <v>74</v>
      </c>
      <c r="H46" s="281" t="s">
        <v>766</v>
      </c>
      <c r="I46" s="480" t="s">
        <v>96</v>
      </c>
      <c r="J46" s="479" t="s">
        <v>764</v>
      </c>
      <c r="K46" s="479" t="s">
        <v>765</v>
      </c>
      <c r="L46" s="479" t="s">
        <v>481</v>
      </c>
      <c r="M46" s="479" t="s">
        <v>74</v>
      </c>
      <c r="N46" s="479" t="s">
        <v>766</v>
      </c>
      <c r="Q46" s="486" t="s">
        <v>22</v>
      </c>
      <c r="R46" s="876" t="s">
        <v>1421</v>
      </c>
      <c r="S46" s="876"/>
      <c r="T46" s="876"/>
      <c r="U46" s="876"/>
    </row>
    <row r="47" spans="1:21" ht="15.75" thickBot="1" thickTop="1">
      <c r="A47" s="84">
        <v>3</v>
      </c>
      <c r="B47" s="282">
        <f t="shared" si="1"/>
        <v>42635</v>
      </c>
      <c r="C47" s="479" t="s">
        <v>80</v>
      </c>
      <c r="D47" s="479" t="s">
        <v>767</v>
      </c>
      <c r="E47" s="479" t="s">
        <v>494</v>
      </c>
      <c r="F47" s="479" t="s">
        <v>768</v>
      </c>
      <c r="G47" s="479" t="s">
        <v>78</v>
      </c>
      <c r="H47" s="479" t="s">
        <v>769</v>
      </c>
      <c r="I47" s="281" t="s">
        <v>80</v>
      </c>
      <c r="J47" s="281" t="s">
        <v>767</v>
      </c>
      <c r="K47" s="281" t="s">
        <v>494</v>
      </c>
      <c r="L47" s="281" t="s">
        <v>768</v>
      </c>
      <c r="M47" s="281" t="s">
        <v>78</v>
      </c>
      <c r="N47" s="281" t="s">
        <v>769</v>
      </c>
      <c r="Q47" s="486" t="s">
        <v>37</v>
      </c>
      <c r="R47" s="873" t="s">
        <v>1415</v>
      </c>
      <c r="S47" s="873"/>
      <c r="T47" s="873"/>
      <c r="U47" s="873"/>
    </row>
    <row r="48" spans="1:232" ht="15.75" thickBot="1" thickTop="1">
      <c r="A48" s="84">
        <v>4</v>
      </c>
      <c r="B48" s="282">
        <f t="shared" si="1"/>
        <v>42642</v>
      </c>
      <c r="C48" s="281" t="s">
        <v>84</v>
      </c>
      <c r="D48" s="281" t="s">
        <v>770</v>
      </c>
      <c r="E48" s="281" t="s">
        <v>505</v>
      </c>
      <c r="F48" s="281" t="s">
        <v>76</v>
      </c>
      <c r="G48" s="281" t="s">
        <v>483</v>
      </c>
      <c r="H48" s="281" t="s">
        <v>91</v>
      </c>
      <c r="I48" s="479" t="s">
        <v>84</v>
      </c>
      <c r="J48" s="479" t="s">
        <v>770</v>
      </c>
      <c r="K48" s="479" t="s">
        <v>505</v>
      </c>
      <c r="L48" s="479" t="s">
        <v>76</v>
      </c>
      <c r="M48" s="479" t="s">
        <v>483</v>
      </c>
      <c r="N48" s="479" t="s">
        <v>91</v>
      </c>
      <c r="O48"/>
      <c r="P48"/>
      <c r="Q48" s="486" t="s">
        <v>38</v>
      </c>
      <c r="R48" s="872" t="s">
        <v>1427</v>
      </c>
      <c r="S48" s="872"/>
      <c r="T48" s="872"/>
      <c r="U48" s="872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</row>
    <row r="49" spans="2:21" ht="15" customHeight="1" thickBot="1" thickTop="1">
      <c r="B49" s="282">
        <f t="shared" si="1"/>
        <v>42649</v>
      </c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N49" s="881"/>
      <c r="Q49" s="486" t="s">
        <v>39</v>
      </c>
      <c r="R49" s="877" t="s">
        <v>1414</v>
      </c>
      <c r="S49" s="877"/>
      <c r="T49" s="877"/>
      <c r="U49" s="877"/>
    </row>
    <row r="50" spans="1:21" ht="15" customHeight="1" thickBot="1" thickTop="1">
      <c r="A50" s="84">
        <v>5</v>
      </c>
      <c r="B50" s="282">
        <f t="shared" si="1"/>
        <v>42656</v>
      </c>
      <c r="C50" s="479" t="s">
        <v>68</v>
      </c>
      <c r="D50" s="479" t="s">
        <v>85</v>
      </c>
      <c r="E50" s="479" t="s">
        <v>771</v>
      </c>
      <c r="F50" s="479" t="s">
        <v>473</v>
      </c>
      <c r="G50" s="479" t="s">
        <v>772</v>
      </c>
      <c r="H50" s="479" t="s">
        <v>482</v>
      </c>
      <c r="I50" s="281" t="s">
        <v>68</v>
      </c>
      <c r="J50" s="281" t="s">
        <v>85</v>
      </c>
      <c r="K50" s="281" t="s">
        <v>771</v>
      </c>
      <c r="L50" s="281" t="s">
        <v>473</v>
      </c>
      <c r="M50" s="281" t="s">
        <v>772</v>
      </c>
      <c r="N50" s="281" t="s">
        <v>482</v>
      </c>
      <c r="Q50" s="486" t="s">
        <v>40</v>
      </c>
      <c r="R50" s="872" t="s">
        <v>1431</v>
      </c>
      <c r="S50" s="872"/>
      <c r="T50" s="872"/>
      <c r="U50" s="872"/>
    </row>
    <row r="51" spans="1:21" ht="15" customHeight="1" thickBot="1" thickTop="1">
      <c r="A51" s="84">
        <v>6</v>
      </c>
      <c r="B51" s="282">
        <f t="shared" si="1"/>
        <v>42663</v>
      </c>
      <c r="C51" s="281" t="s">
        <v>773</v>
      </c>
      <c r="D51" s="281" t="s">
        <v>774</v>
      </c>
      <c r="E51" s="281" t="s">
        <v>496</v>
      </c>
      <c r="F51" s="281" t="s">
        <v>775</v>
      </c>
      <c r="G51" s="281" t="s">
        <v>90</v>
      </c>
      <c r="H51" s="281" t="s">
        <v>82</v>
      </c>
      <c r="I51" s="479" t="s">
        <v>773</v>
      </c>
      <c r="J51" s="479" t="s">
        <v>774</v>
      </c>
      <c r="K51" s="479" t="s">
        <v>496</v>
      </c>
      <c r="L51" s="479" t="s">
        <v>775</v>
      </c>
      <c r="M51" s="479" t="s">
        <v>90</v>
      </c>
      <c r="N51" s="479" t="s">
        <v>82</v>
      </c>
      <c r="Q51" s="486" t="s">
        <v>41</v>
      </c>
      <c r="R51" s="873" t="s">
        <v>1420</v>
      </c>
      <c r="S51" s="873"/>
      <c r="T51" s="873"/>
      <c r="U51" s="873"/>
    </row>
    <row r="52" spans="1:21" ht="15" customHeight="1" thickBot="1" thickTop="1">
      <c r="A52" s="84">
        <v>7</v>
      </c>
      <c r="B52" s="282">
        <f t="shared" si="1"/>
        <v>42670</v>
      </c>
      <c r="C52" s="479" t="s">
        <v>77</v>
      </c>
      <c r="D52" s="479" t="s">
        <v>69</v>
      </c>
      <c r="E52" s="479" t="s">
        <v>474</v>
      </c>
      <c r="F52" s="479" t="s">
        <v>776</v>
      </c>
      <c r="G52" s="479" t="s">
        <v>73</v>
      </c>
      <c r="H52" s="479" t="s">
        <v>777</v>
      </c>
      <c r="I52" s="281" t="s">
        <v>77</v>
      </c>
      <c r="J52" s="281" t="s">
        <v>69</v>
      </c>
      <c r="K52" s="281" t="s">
        <v>474</v>
      </c>
      <c r="L52" s="281" t="s">
        <v>776</v>
      </c>
      <c r="M52" s="281" t="s">
        <v>73</v>
      </c>
      <c r="N52" s="281" t="s">
        <v>777</v>
      </c>
      <c r="Q52" s="486" t="s">
        <v>42</v>
      </c>
      <c r="R52" s="872" t="s">
        <v>1417</v>
      </c>
      <c r="S52" s="872"/>
      <c r="T52" s="872"/>
      <c r="U52" s="872"/>
    </row>
    <row r="53" spans="1:21" ht="15" customHeight="1" thickBot="1" thickTop="1">
      <c r="A53" s="84">
        <v>8</v>
      </c>
      <c r="B53" s="282">
        <f t="shared" si="1"/>
        <v>42677</v>
      </c>
      <c r="C53" s="281" t="s">
        <v>93</v>
      </c>
      <c r="D53" s="281" t="s">
        <v>89</v>
      </c>
      <c r="E53" s="281" t="s">
        <v>487</v>
      </c>
      <c r="F53" s="281" t="s">
        <v>778</v>
      </c>
      <c r="G53" s="281" t="s">
        <v>67</v>
      </c>
      <c r="H53" s="281" t="s">
        <v>495</v>
      </c>
      <c r="I53" s="479" t="s">
        <v>93</v>
      </c>
      <c r="J53" s="479" t="s">
        <v>89</v>
      </c>
      <c r="K53" s="479" t="s">
        <v>487</v>
      </c>
      <c r="L53" s="479" t="s">
        <v>778</v>
      </c>
      <c r="M53" s="479" t="s">
        <v>67</v>
      </c>
      <c r="N53" s="479" t="s">
        <v>495</v>
      </c>
      <c r="Q53" s="486" t="s">
        <v>43</v>
      </c>
      <c r="R53" s="876" t="s">
        <v>1418</v>
      </c>
      <c r="S53" s="876"/>
      <c r="T53" s="876"/>
      <c r="U53" s="876"/>
    </row>
    <row r="54" spans="1:21" ht="15" customHeight="1" thickBot="1" thickTop="1">
      <c r="A54" s="84">
        <v>9</v>
      </c>
      <c r="B54" s="282">
        <f t="shared" si="1"/>
        <v>42684</v>
      </c>
      <c r="C54" s="479" t="s">
        <v>506</v>
      </c>
      <c r="D54" s="479" t="s">
        <v>779</v>
      </c>
      <c r="E54" s="479" t="s">
        <v>87</v>
      </c>
      <c r="F54" s="479" t="s">
        <v>86</v>
      </c>
      <c r="G54" s="479" t="s">
        <v>88</v>
      </c>
      <c r="H54" s="479" t="s">
        <v>780</v>
      </c>
      <c r="I54" s="281" t="s">
        <v>506</v>
      </c>
      <c r="J54" s="281" t="s">
        <v>779</v>
      </c>
      <c r="K54" s="281" t="s">
        <v>87</v>
      </c>
      <c r="L54" s="281" t="s">
        <v>86</v>
      </c>
      <c r="M54" s="281" t="s">
        <v>88</v>
      </c>
      <c r="N54" s="281" t="s">
        <v>780</v>
      </c>
      <c r="Q54" s="486" t="s">
        <v>44</v>
      </c>
      <c r="R54" s="877" t="s">
        <v>1428</v>
      </c>
      <c r="S54" s="877"/>
      <c r="T54" s="877"/>
      <c r="U54" s="877"/>
    </row>
    <row r="55" spans="1:21" ht="15" customHeight="1" thickBot="1" thickTop="1">
      <c r="A55" s="84">
        <v>10</v>
      </c>
      <c r="B55" s="481">
        <f t="shared" si="1"/>
        <v>42691</v>
      </c>
      <c r="C55" s="281" t="s">
        <v>488</v>
      </c>
      <c r="D55" s="281" t="s">
        <v>781</v>
      </c>
      <c r="E55" s="281" t="s">
        <v>83</v>
      </c>
      <c r="F55" s="281" t="s">
        <v>92</v>
      </c>
      <c r="G55" s="281" t="s">
        <v>79</v>
      </c>
      <c r="H55" s="281" t="s">
        <v>75</v>
      </c>
      <c r="I55" s="479" t="s">
        <v>488</v>
      </c>
      <c r="J55" s="479" t="s">
        <v>781</v>
      </c>
      <c r="K55" s="479" t="s">
        <v>83</v>
      </c>
      <c r="L55" s="479" t="s">
        <v>92</v>
      </c>
      <c r="M55" s="479" t="s">
        <v>79</v>
      </c>
      <c r="N55" s="479" t="s">
        <v>75</v>
      </c>
      <c r="Q55" s="486" t="s">
        <v>98</v>
      </c>
      <c r="R55" s="873" t="s">
        <v>1424</v>
      </c>
      <c r="S55" s="873"/>
      <c r="T55" s="873"/>
      <c r="U55" s="873"/>
    </row>
    <row r="56" spans="1:14" ht="15" customHeight="1" thickTop="1">
      <c r="A56" s="84">
        <v>11</v>
      </c>
      <c r="B56" s="482">
        <f>B55+7</f>
        <v>42698</v>
      </c>
      <c r="C56" s="479" t="s">
        <v>70</v>
      </c>
      <c r="D56" s="479" t="s">
        <v>81</v>
      </c>
      <c r="E56" s="479" t="s">
        <v>94</v>
      </c>
      <c r="F56" s="479" t="s">
        <v>71</v>
      </c>
      <c r="G56" s="479" t="s">
        <v>95</v>
      </c>
      <c r="H56" s="479" t="s">
        <v>489</v>
      </c>
      <c r="I56" s="281" t="s">
        <v>70</v>
      </c>
      <c r="J56" s="281" t="s">
        <v>81</v>
      </c>
      <c r="K56" s="281" t="s">
        <v>94</v>
      </c>
      <c r="L56" s="281" t="s">
        <v>71</v>
      </c>
      <c r="M56" s="281" t="s">
        <v>95</v>
      </c>
      <c r="N56" s="281" t="s">
        <v>489</v>
      </c>
    </row>
    <row r="57" spans="1:21" ht="15" customHeight="1">
      <c r="A57" s="199"/>
      <c r="B57" s="482">
        <f>B56+7</f>
        <v>42705</v>
      </c>
      <c r="C57" s="882" t="s">
        <v>1018</v>
      </c>
      <c r="D57" s="883"/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196"/>
      <c r="P57" s="196"/>
      <c r="S57" s="884">
        <v>42621</v>
      </c>
      <c r="T57" s="880"/>
      <c r="U57" s="880"/>
    </row>
    <row r="58" spans="1:16" ht="15" customHeight="1">
      <c r="A58" s="199"/>
      <c r="B58" s="482">
        <f>B57+13</f>
        <v>42718</v>
      </c>
      <c r="C58" s="860" t="s">
        <v>1019</v>
      </c>
      <c r="D58" s="861"/>
      <c r="E58" s="861"/>
      <c r="F58" s="861"/>
      <c r="G58" s="861"/>
      <c r="H58" s="861"/>
      <c r="I58" s="861"/>
      <c r="J58" s="861"/>
      <c r="K58" s="861"/>
      <c r="L58" s="861"/>
      <c r="M58" s="861"/>
      <c r="N58" s="861"/>
      <c r="O58" s="196"/>
      <c r="P58" s="196"/>
    </row>
    <row r="59" spans="1:21" ht="15" customHeight="1">
      <c r="A59" s="199"/>
      <c r="B59" s="482">
        <f>B58+1</f>
        <v>42719</v>
      </c>
      <c r="C59" s="650" t="s">
        <v>1020</v>
      </c>
      <c r="D59" s="10"/>
      <c r="E59" s="10"/>
      <c r="F59" s="10"/>
      <c r="G59" s="10"/>
      <c r="H59" s="10"/>
      <c r="I59" s="10"/>
      <c r="J59" s="10"/>
      <c r="M59" s="196"/>
      <c r="N59" s="107"/>
      <c r="O59" s="107">
        <v>1</v>
      </c>
      <c r="P59" s="479" t="s">
        <v>469</v>
      </c>
      <c r="Q59" s="479" t="s">
        <v>62</v>
      </c>
      <c r="R59" s="479" t="s">
        <v>63</v>
      </c>
      <c r="S59" s="479" t="s">
        <v>64</v>
      </c>
      <c r="T59" s="479" t="s">
        <v>65</v>
      </c>
      <c r="U59" s="606" t="s">
        <v>66</v>
      </c>
    </row>
    <row r="60" spans="1:14" ht="15" customHeight="1" thickBot="1">
      <c r="A60" s="199"/>
      <c r="B60" s="482"/>
      <c r="M60" s="196"/>
      <c r="N60" s="196"/>
    </row>
    <row r="61" spans="1:21" ht="15" customHeight="1" thickBot="1" thickTop="1">
      <c r="A61" s="199"/>
      <c r="B61" s="482"/>
      <c r="M61" s="196"/>
      <c r="N61" s="196"/>
      <c r="O61" s="200"/>
      <c r="P61" s="200"/>
      <c r="Q61" s="792" t="s">
        <v>945</v>
      </c>
      <c r="R61" s="792"/>
      <c r="S61" s="806" t="s">
        <v>1405</v>
      </c>
      <c r="T61" s="885">
        <v>42621</v>
      </c>
      <c r="U61" s="885"/>
    </row>
    <row r="62" spans="1:21" ht="15" customHeight="1" thickBot="1" thickTop="1">
      <c r="A62" s="199"/>
      <c r="B62" s="284"/>
      <c r="N62" s="107"/>
      <c r="O62" s="346"/>
      <c r="P62" s="346"/>
      <c r="Q62" s="792"/>
      <c r="R62" s="792"/>
      <c r="S62" s="806"/>
      <c r="T62" s="885"/>
      <c r="U62" s="885"/>
    </row>
    <row r="63" spans="1:26" ht="15" customHeight="1" thickBot="1" thickTop="1">
      <c r="A63" s="199"/>
      <c r="B63" s="284"/>
      <c r="N63" s="107"/>
      <c r="O63" s="346"/>
      <c r="P63" s="346"/>
      <c r="Q63" s="808"/>
      <c r="R63" s="808"/>
      <c r="S63" s="492" t="s">
        <v>3</v>
      </c>
      <c r="T63" s="808"/>
      <c r="U63" s="808"/>
      <c r="V63" s="607"/>
      <c r="W63" s="607"/>
      <c r="X63" s="607"/>
      <c r="Y63" s="607"/>
      <c r="Z63" s="607"/>
    </row>
    <row r="64" spans="1:21" ht="16.5" thickBot="1" thickTop="1">
      <c r="A64" s="285"/>
      <c r="J64" s="84"/>
      <c r="M64" s="200"/>
      <c r="N64" s="200"/>
      <c r="O64" s="346"/>
      <c r="P64" s="346"/>
      <c r="Q64" s="810" t="s">
        <v>1412</v>
      </c>
      <c r="R64" s="810"/>
      <c r="S64" s="489" t="s">
        <v>803</v>
      </c>
      <c r="T64" s="815" t="s">
        <v>1423</v>
      </c>
      <c r="U64" s="816"/>
    </row>
    <row r="65" spans="1:21" ht="17.25" customHeight="1" thickBot="1" thickTop="1">
      <c r="A65" s="483"/>
      <c r="J65" s="96"/>
      <c r="M65" s="346"/>
      <c r="N65" s="346"/>
      <c r="O65" s="346"/>
      <c r="P65" s="346"/>
      <c r="Q65" s="810" t="s">
        <v>1416</v>
      </c>
      <c r="R65" s="810"/>
      <c r="S65" s="489" t="s">
        <v>792</v>
      </c>
      <c r="T65" s="811" t="s">
        <v>1410</v>
      </c>
      <c r="U65" s="811"/>
    </row>
    <row r="66" spans="1:21" ht="16.5" customHeight="1" thickBot="1" thickTop="1">
      <c r="A66" s="199"/>
      <c r="I66" s="199"/>
      <c r="J66" s="97"/>
      <c r="L66" s="476"/>
      <c r="M66" s="346"/>
      <c r="N66" s="346"/>
      <c r="O66" s="346"/>
      <c r="P66" s="346"/>
      <c r="Q66" s="810" t="s">
        <v>1413</v>
      </c>
      <c r="R66" s="810"/>
      <c r="S66" s="489" t="s">
        <v>793</v>
      </c>
      <c r="T66" s="811" t="s">
        <v>1422</v>
      </c>
      <c r="U66" s="811"/>
    </row>
    <row r="67" spans="1:21" ht="16.5" thickBot="1" thickTop="1">
      <c r="A67" s="199"/>
      <c r="I67" s="199"/>
      <c r="J67" s="101"/>
      <c r="L67" s="476"/>
      <c r="M67" s="346"/>
      <c r="N67" s="346"/>
      <c r="O67" s="346"/>
      <c r="P67" s="346"/>
      <c r="Q67" s="810" t="s">
        <v>1425</v>
      </c>
      <c r="R67" s="810"/>
      <c r="S67" s="489" t="s">
        <v>794</v>
      </c>
      <c r="T67" s="809" t="s">
        <v>1409</v>
      </c>
      <c r="U67" s="809"/>
    </row>
    <row r="68" spans="1:21" ht="17.25" thickBot="1" thickTop="1">
      <c r="A68" s="199"/>
      <c r="I68" s="199"/>
      <c r="J68" s="488"/>
      <c r="L68" s="476"/>
      <c r="M68" s="346"/>
      <c r="N68" s="346"/>
      <c r="O68" s="346"/>
      <c r="P68" s="346"/>
      <c r="Q68" s="810" t="s">
        <v>1419</v>
      </c>
      <c r="R68" s="810"/>
      <c r="S68" s="489" t="s">
        <v>795</v>
      </c>
      <c r="T68" s="812" t="s">
        <v>1429</v>
      </c>
      <c r="U68" s="812"/>
    </row>
    <row r="69" spans="1:21" ht="16.5" thickBot="1" thickTop="1">
      <c r="A69" s="199"/>
      <c r="I69" s="199"/>
      <c r="J69" s="98"/>
      <c r="L69" s="476"/>
      <c r="M69" s="346"/>
      <c r="N69" s="346"/>
      <c r="O69" s="346"/>
      <c r="P69" s="346"/>
      <c r="Q69" s="810" t="s">
        <v>1411</v>
      </c>
      <c r="R69" s="810"/>
      <c r="S69" s="490" t="s">
        <v>796</v>
      </c>
      <c r="T69" s="809" t="s">
        <v>1432</v>
      </c>
      <c r="U69" s="809"/>
    </row>
    <row r="70" spans="1:21" ht="16.5" thickBot="1" thickTop="1">
      <c r="A70" s="199"/>
      <c r="I70" s="199"/>
      <c r="J70" s="96"/>
      <c r="L70" s="476"/>
      <c r="M70" s="346"/>
      <c r="N70" s="346"/>
      <c r="O70" s="346"/>
      <c r="P70" s="346"/>
      <c r="Q70" s="809" t="s">
        <v>1430</v>
      </c>
      <c r="R70" s="809"/>
      <c r="S70" s="581" t="s">
        <v>797</v>
      </c>
      <c r="T70" s="809" t="s">
        <v>1426</v>
      </c>
      <c r="U70" s="809"/>
    </row>
    <row r="71" spans="1:21" ht="16.5" thickBot="1" thickTop="1">
      <c r="A71" s="199"/>
      <c r="I71" s="199"/>
      <c r="J71" s="101"/>
      <c r="L71" s="476"/>
      <c r="M71" s="346"/>
      <c r="N71" s="346"/>
      <c r="O71" s="346"/>
      <c r="P71" s="346"/>
      <c r="Q71" s="811" t="s">
        <v>1421</v>
      </c>
      <c r="R71" s="811"/>
      <c r="S71" s="582" t="s">
        <v>798</v>
      </c>
      <c r="T71" s="810" t="s">
        <v>1415</v>
      </c>
      <c r="U71" s="810"/>
    </row>
    <row r="72" spans="9:21" ht="16.5" thickBot="1" thickTop="1">
      <c r="I72" s="200"/>
      <c r="J72" s="101"/>
      <c r="L72" s="476"/>
      <c r="M72" s="346"/>
      <c r="N72" s="346"/>
      <c r="O72" s="346"/>
      <c r="P72" s="346"/>
      <c r="Q72" s="812" t="s">
        <v>1427</v>
      </c>
      <c r="R72" s="812"/>
      <c r="S72" s="582" t="s">
        <v>799</v>
      </c>
      <c r="T72" s="813" t="s">
        <v>1414</v>
      </c>
      <c r="U72" s="813"/>
    </row>
    <row r="73" spans="9:21" ht="16.5" thickBot="1" thickTop="1">
      <c r="I73" s="95"/>
      <c r="J73" s="98"/>
      <c r="L73" s="476"/>
      <c r="M73" s="346"/>
      <c r="N73" s="346"/>
      <c r="O73" s="346"/>
      <c r="P73" s="346"/>
      <c r="Q73" s="812" t="s">
        <v>1431</v>
      </c>
      <c r="R73" s="812"/>
      <c r="S73" s="582" t="s">
        <v>800</v>
      </c>
      <c r="T73" s="810" t="s">
        <v>1420</v>
      </c>
      <c r="U73" s="810"/>
    </row>
    <row r="74" spans="9:21" ht="16.5" thickBot="1" thickTop="1">
      <c r="I74" s="200"/>
      <c r="J74" s="96"/>
      <c r="L74" s="476"/>
      <c r="M74" s="346"/>
      <c r="N74" s="346"/>
      <c r="O74" s="346"/>
      <c r="P74" s="346"/>
      <c r="Q74" s="812" t="s">
        <v>1417</v>
      </c>
      <c r="R74" s="812"/>
      <c r="S74" s="582" t="s">
        <v>801</v>
      </c>
      <c r="T74" s="811" t="s">
        <v>1418</v>
      </c>
      <c r="U74" s="811"/>
    </row>
    <row r="75" spans="9:21" ht="16.5" thickBot="1" thickTop="1">
      <c r="I75" s="200"/>
      <c r="J75" s="102"/>
      <c r="L75" s="476"/>
      <c r="M75" s="346"/>
      <c r="N75" s="346"/>
      <c r="O75" s="346"/>
      <c r="P75" s="346"/>
      <c r="Q75" s="813" t="s">
        <v>1428</v>
      </c>
      <c r="R75" s="813"/>
      <c r="S75" s="582" t="s">
        <v>802</v>
      </c>
      <c r="T75" s="810" t="s">
        <v>1424</v>
      </c>
      <c r="U75" s="810"/>
    </row>
    <row r="76" spans="9:16" ht="15.75" thickTop="1">
      <c r="I76" s="200"/>
      <c r="J76" s="101"/>
      <c r="L76" s="476"/>
      <c r="M76" s="346"/>
      <c r="N76" s="346"/>
      <c r="O76" s="346"/>
      <c r="P76" s="346"/>
    </row>
    <row r="77" spans="9:21" ht="15">
      <c r="I77" s="200"/>
      <c r="J77" s="101"/>
      <c r="L77" s="476"/>
      <c r="M77" s="346"/>
      <c r="N77" s="346"/>
      <c r="O77" s="880">
        <v>42628</v>
      </c>
      <c r="P77" s="880"/>
      <c r="Q77" s="880"/>
      <c r="R77" s="880"/>
      <c r="S77" s="880"/>
      <c r="T77" s="880"/>
      <c r="U77" s="200"/>
    </row>
    <row r="78" spans="9:21" ht="15">
      <c r="I78" s="200"/>
      <c r="J78" s="101"/>
      <c r="L78" s="476"/>
      <c r="M78" s="346"/>
      <c r="N78" s="346"/>
      <c r="O78" s="107">
        <v>2</v>
      </c>
      <c r="P78" s="283" t="s">
        <v>96</v>
      </c>
      <c r="Q78" s="281" t="s">
        <v>764</v>
      </c>
      <c r="R78" s="281" t="s">
        <v>765</v>
      </c>
      <c r="S78" s="281" t="s">
        <v>481</v>
      </c>
      <c r="T78" s="281" t="s">
        <v>74</v>
      </c>
      <c r="U78" s="608" t="s">
        <v>766</v>
      </c>
    </row>
    <row r="79" spans="9:14" ht="15.75" thickBot="1">
      <c r="I79" s="95"/>
      <c r="J79" s="97"/>
      <c r="L79" s="476"/>
      <c r="M79" s="346"/>
      <c r="N79" s="346"/>
    </row>
    <row r="80" spans="10:21" ht="16.5" thickBot="1" thickTop="1">
      <c r="J80" s="96"/>
      <c r="M80" s="346"/>
      <c r="N80" s="346"/>
      <c r="Q80" s="792" t="s">
        <v>1036</v>
      </c>
      <c r="R80" s="792"/>
      <c r="S80" s="806" t="s">
        <v>1405</v>
      </c>
      <c r="T80" s="807">
        <v>42628</v>
      </c>
      <c r="U80" s="807"/>
    </row>
    <row r="81" spans="10:21" ht="16.5" thickBot="1" thickTop="1">
      <c r="J81" s="101"/>
      <c r="M81" s="346"/>
      <c r="N81" s="346"/>
      <c r="Q81" s="792"/>
      <c r="R81" s="792"/>
      <c r="S81" s="806"/>
      <c r="T81" s="807"/>
      <c r="U81" s="807"/>
    </row>
    <row r="82" spans="10:21" ht="16.5" thickBot="1" thickTop="1">
      <c r="J82" s="99"/>
      <c r="M82" s="346"/>
      <c r="N82" s="346"/>
      <c r="Q82" s="808"/>
      <c r="R82" s="808"/>
      <c r="S82" s="492" t="s">
        <v>3</v>
      </c>
      <c r="T82" s="808"/>
      <c r="U82" s="808"/>
    </row>
    <row r="83" spans="10:21" ht="16.5" thickBot="1" thickTop="1">
      <c r="J83" s="98"/>
      <c r="M83" s="346"/>
      <c r="N83" s="346"/>
      <c r="Q83" s="809" t="s">
        <v>1415</v>
      </c>
      <c r="R83" s="809"/>
      <c r="S83" s="581" t="s">
        <v>803</v>
      </c>
      <c r="T83" s="810" t="s">
        <v>1427</v>
      </c>
      <c r="U83" s="810"/>
    </row>
    <row r="84" spans="10:21" ht="16.5" thickBot="1" thickTop="1">
      <c r="J84" s="96"/>
      <c r="M84" s="346"/>
      <c r="N84" s="346"/>
      <c r="Q84" s="810" t="s">
        <v>1414</v>
      </c>
      <c r="R84" s="810"/>
      <c r="S84" s="581" t="s">
        <v>792</v>
      </c>
      <c r="T84" s="811" t="s">
        <v>1426</v>
      </c>
      <c r="U84" s="811"/>
    </row>
    <row r="85" spans="10:21" ht="16.5" thickBot="1" thickTop="1">
      <c r="J85" s="97"/>
      <c r="M85" s="346"/>
      <c r="N85" s="346"/>
      <c r="Q85" s="810" t="s">
        <v>1424</v>
      </c>
      <c r="R85" s="810"/>
      <c r="S85" s="581" t="s">
        <v>793</v>
      </c>
      <c r="T85" s="811" t="s">
        <v>1421</v>
      </c>
      <c r="U85" s="811"/>
    </row>
    <row r="86" spans="10:21" ht="16.5" thickBot="1" thickTop="1">
      <c r="J86" s="98"/>
      <c r="M86" s="346"/>
      <c r="N86" s="346"/>
      <c r="Q86" s="810" t="s">
        <v>1417</v>
      </c>
      <c r="R86" s="810"/>
      <c r="S86" s="581" t="s">
        <v>794</v>
      </c>
      <c r="T86" s="809" t="s">
        <v>1428</v>
      </c>
      <c r="U86" s="809"/>
    </row>
    <row r="87" spans="10:21" ht="16.5" thickBot="1" thickTop="1">
      <c r="J87" s="96"/>
      <c r="M87" s="346"/>
      <c r="N87" s="107"/>
      <c r="Q87" s="810" t="s">
        <v>1430</v>
      </c>
      <c r="R87" s="810"/>
      <c r="S87" s="581" t="s">
        <v>795</v>
      </c>
      <c r="T87" s="812" t="s">
        <v>1431</v>
      </c>
      <c r="U87" s="812"/>
    </row>
    <row r="88" spans="10:21" ht="16.5" thickBot="1" thickTop="1">
      <c r="J88" s="97"/>
      <c r="M88" s="346"/>
      <c r="N88" s="107"/>
      <c r="Q88" s="810" t="s">
        <v>1418</v>
      </c>
      <c r="R88" s="810"/>
      <c r="S88" s="601" t="s">
        <v>796</v>
      </c>
      <c r="T88" s="809" t="s">
        <v>1420</v>
      </c>
      <c r="U88" s="809"/>
    </row>
    <row r="89" spans="10:21" ht="16.5" thickBot="1" thickTop="1">
      <c r="J89" s="101"/>
      <c r="M89" s="346"/>
      <c r="N89" s="107"/>
      <c r="Q89" s="809" t="s">
        <v>1410</v>
      </c>
      <c r="R89" s="809"/>
      <c r="S89" s="489" t="s">
        <v>797</v>
      </c>
      <c r="T89" s="809" t="s">
        <v>1413</v>
      </c>
      <c r="U89" s="809"/>
    </row>
    <row r="90" spans="2:21" ht="16.5" thickBot="1" thickTop="1">
      <c r="B90" s="107"/>
      <c r="C90" s="107"/>
      <c r="D90" s="107"/>
      <c r="E90" s="107"/>
      <c r="F90" s="107"/>
      <c r="G90" s="107"/>
      <c r="H90" s="107"/>
      <c r="J90" s="286"/>
      <c r="M90" s="346"/>
      <c r="N90" s="200"/>
      <c r="Q90" s="811" t="s">
        <v>1422</v>
      </c>
      <c r="R90" s="811"/>
      <c r="S90" s="491" t="s">
        <v>798</v>
      </c>
      <c r="T90" s="810" t="s">
        <v>1423</v>
      </c>
      <c r="U90" s="810"/>
    </row>
    <row r="91" spans="14:21" ht="16.5" thickBot="1" thickTop="1">
      <c r="N91" s="84"/>
      <c r="Q91" s="809" t="s">
        <v>1432</v>
      </c>
      <c r="R91" s="809"/>
      <c r="S91" s="491" t="s">
        <v>799</v>
      </c>
      <c r="T91" s="813" t="s">
        <v>1416</v>
      </c>
      <c r="U91" s="813"/>
    </row>
    <row r="92" spans="2:29" ht="16.5" thickBot="1" thickTop="1">
      <c r="B92" s="588"/>
      <c r="C92" s="289"/>
      <c r="D92" s="289"/>
      <c r="E92" s="289"/>
      <c r="F92" s="289"/>
      <c r="G92" s="289"/>
      <c r="H92" s="289"/>
      <c r="I92" s="289"/>
      <c r="Q92" s="812" t="s">
        <v>1419</v>
      </c>
      <c r="R92" s="812"/>
      <c r="S92" s="491" t="s">
        <v>800</v>
      </c>
      <c r="T92" s="810" t="s">
        <v>1411</v>
      </c>
      <c r="U92" s="810"/>
      <c r="V92" s="610"/>
      <c r="W92" s="610"/>
      <c r="X92" s="610"/>
      <c r="Y92" s="610"/>
      <c r="Z92" s="610"/>
      <c r="AA92" s="200"/>
      <c r="AB92" s="200"/>
      <c r="AC92" s="200"/>
    </row>
    <row r="93" spans="1:29" ht="16.5" thickBot="1" thickTop="1">
      <c r="A93" s="289"/>
      <c r="B93" s="588"/>
      <c r="C93" s="289"/>
      <c r="D93" s="289"/>
      <c r="E93" s="289"/>
      <c r="F93" s="289"/>
      <c r="G93" s="289"/>
      <c r="H93" s="289"/>
      <c r="I93" s="289"/>
      <c r="Q93" s="812" t="s">
        <v>1412</v>
      </c>
      <c r="R93" s="812"/>
      <c r="S93" s="491" t="s">
        <v>801</v>
      </c>
      <c r="T93" s="811" t="s">
        <v>1425</v>
      </c>
      <c r="U93" s="811"/>
      <c r="V93" s="200"/>
      <c r="W93" s="200"/>
      <c r="X93" s="200"/>
      <c r="Y93" s="200"/>
      <c r="Z93" s="200"/>
      <c r="AA93" s="200"/>
      <c r="AB93" s="200"/>
      <c r="AC93" s="200"/>
    </row>
    <row r="94" spans="1:29" ht="17.25" thickBot="1" thickTop="1">
      <c r="A94" s="289"/>
      <c r="B94" s="589"/>
      <c r="C94" s="879"/>
      <c r="D94" s="879"/>
      <c r="E94" s="879"/>
      <c r="F94" s="879"/>
      <c r="G94" s="879"/>
      <c r="H94" s="590"/>
      <c r="I94" s="289"/>
      <c r="Q94" s="813" t="s">
        <v>1429</v>
      </c>
      <c r="R94" s="813"/>
      <c r="S94" s="491" t="s">
        <v>802</v>
      </c>
      <c r="T94" s="810" t="s">
        <v>1409</v>
      </c>
      <c r="U94" s="810"/>
      <c r="V94" s="200"/>
      <c r="W94" s="200"/>
      <c r="X94" s="200"/>
      <c r="Y94" s="200"/>
      <c r="Z94" s="200"/>
      <c r="AA94" s="200"/>
      <c r="AB94" s="200"/>
      <c r="AC94" s="200"/>
    </row>
    <row r="95" spans="1:29" ht="15.75" thickTop="1">
      <c r="A95" s="289"/>
      <c r="B95" s="588"/>
      <c r="C95" s="591"/>
      <c r="D95" s="591"/>
      <c r="E95" s="592"/>
      <c r="F95" s="592"/>
      <c r="G95" s="592"/>
      <c r="H95" s="593"/>
      <c r="I95" s="289"/>
      <c r="V95" s="200"/>
      <c r="W95" s="200"/>
      <c r="X95" s="200"/>
      <c r="Y95" s="200"/>
      <c r="Z95" s="200"/>
      <c r="AA95" s="200"/>
      <c r="AB95" s="200"/>
      <c r="AC95" s="200"/>
    </row>
    <row r="96" spans="1:29" ht="15">
      <c r="A96" s="289"/>
      <c r="B96" s="588"/>
      <c r="C96" s="591"/>
      <c r="D96" s="591"/>
      <c r="E96" s="594"/>
      <c r="F96" s="594"/>
      <c r="G96" s="594"/>
      <c r="H96" s="593"/>
      <c r="I96" s="289"/>
      <c r="V96" s="200"/>
      <c r="W96" s="200"/>
      <c r="X96" s="200"/>
      <c r="Y96" s="200"/>
      <c r="Z96" s="200"/>
      <c r="AA96" s="200"/>
      <c r="AB96" s="200"/>
      <c r="AC96" s="200"/>
    </row>
    <row r="97" spans="1:29" ht="15">
      <c r="A97" s="289"/>
      <c r="B97" s="588"/>
      <c r="C97" s="591"/>
      <c r="D97" s="591"/>
      <c r="E97" s="595"/>
      <c r="F97" s="595"/>
      <c r="G97" s="595"/>
      <c r="H97" s="593"/>
      <c r="I97" s="289"/>
      <c r="V97" s="200"/>
      <c r="W97" s="200"/>
      <c r="X97" s="200"/>
      <c r="Y97" s="200"/>
      <c r="Z97" s="200"/>
      <c r="AA97" s="200"/>
      <c r="AB97" s="200"/>
      <c r="AC97" s="200"/>
    </row>
    <row r="98" spans="1:29" ht="15">
      <c r="A98" s="289"/>
      <c r="B98" s="588"/>
      <c r="C98" s="596"/>
      <c r="D98" s="596"/>
      <c r="E98" s="592"/>
      <c r="F98" s="592"/>
      <c r="G98" s="592"/>
      <c r="H98" s="593"/>
      <c r="I98" s="289"/>
      <c r="O98" s="107">
        <v>3</v>
      </c>
      <c r="P98" s="479" t="s">
        <v>80</v>
      </c>
      <c r="Q98" s="479" t="s">
        <v>767</v>
      </c>
      <c r="R98" s="479" t="s">
        <v>494</v>
      </c>
      <c r="S98" s="479" t="s">
        <v>768</v>
      </c>
      <c r="T98" s="479" t="s">
        <v>78</v>
      </c>
      <c r="U98" s="606" t="s">
        <v>769</v>
      </c>
      <c r="V98" s="200"/>
      <c r="W98" s="200"/>
      <c r="X98" s="200"/>
      <c r="Y98" s="200"/>
      <c r="Z98" s="200"/>
      <c r="AA98" s="200"/>
      <c r="AB98" s="200"/>
      <c r="AC98" s="200"/>
    </row>
    <row r="99" spans="1:29" ht="15.75" thickBot="1">
      <c r="A99" s="289"/>
      <c r="B99" s="588"/>
      <c r="C99" s="591"/>
      <c r="D99" s="591"/>
      <c r="E99" s="592"/>
      <c r="F99" s="592"/>
      <c r="G99" s="592"/>
      <c r="H99" s="593"/>
      <c r="I99" s="289"/>
      <c r="O99" s="600"/>
      <c r="V99" s="200"/>
      <c r="W99" s="200"/>
      <c r="X99" s="200"/>
      <c r="Y99" s="200"/>
      <c r="Z99" s="200"/>
      <c r="AA99" s="200"/>
      <c r="AB99" s="200"/>
      <c r="AC99" s="200"/>
    </row>
    <row r="100" spans="1:29" ht="16.5" thickBot="1" thickTop="1">
      <c r="A100" s="289"/>
      <c r="B100" s="588"/>
      <c r="C100" s="596"/>
      <c r="D100" s="596"/>
      <c r="E100" s="592"/>
      <c r="F100" s="592"/>
      <c r="G100" s="592"/>
      <c r="H100" s="593"/>
      <c r="I100" s="289"/>
      <c r="O100" s="590"/>
      <c r="P100" s="604"/>
      <c r="Q100" s="886" t="s">
        <v>804</v>
      </c>
      <c r="R100" s="792"/>
      <c r="S100" s="806" t="s">
        <v>1405</v>
      </c>
      <c r="T100" s="807">
        <v>42635</v>
      </c>
      <c r="U100" s="807"/>
      <c r="V100" s="200"/>
      <c r="W100" s="200"/>
      <c r="X100" s="200"/>
      <c r="Y100" s="200"/>
      <c r="Z100" s="200"/>
      <c r="AA100" s="200"/>
      <c r="AB100" s="200"/>
      <c r="AC100" s="200"/>
    </row>
    <row r="101" spans="1:29" ht="16.5" thickBot="1" thickTop="1">
      <c r="A101" s="289"/>
      <c r="B101" s="588"/>
      <c r="C101" s="591"/>
      <c r="D101" s="591"/>
      <c r="E101" s="595"/>
      <c r="F101" s="595"/>
      <c r="G101" s="595"/>
      <c r="H101" s="593"/>
      <c r="I101" s="289"/>
      <c r="O101" s="593"/>
      <c r="P101" s="587"/>
      <c r="Q101" s="886"/>
      <c r="R101" s="792"/>
      <c r="S101" s="806"/>
      <c r="T101" s="807"/>
      <c r="U101" s="807"/>
      <c r="V101" s="200"/>
      <c r="W101" s="200"/>
      <c r="X101" s="200"/>
      <c r="Y101" s="200"/>
      <c r="Z101" s="200"/>
      <c r="AA101" s="200"/>
      <c r="AB101" s="200"/>
      <c r="AC101" s="200"/>
    </row>
    <row r="102" spans="1:29" ht="16.5" thickBot="1" thickTop="1">
      <c r="A102" s="289"/>
      <c r="B102" s="588"/>
      <c r="C102" s="597"/>
      <c r="D102" s="597"/>
      <c r="E102" s="594"/>
      <c r="F102" s="594"/>
      <c r="G102" s="594"/>
      <c r="H102" s="593"/>
      <c r="I102" s="289"/>
      <c r="O102" s="593"/>
      <c r="P102" s="587"/>
      <c r="Q102" s="887"/>
      <c r="R102" s="808"/>
      <c r="S102" s="492" t="s">
        <v>3</v>
      </c>
      <c r="T102" s="808"/>
      <c r="U102" s="808"/>
      <c r="V102" s="200"/>
      <c r="W102" s="200"/>
      <c r="X102" s="200"/>
      <c r="Y102" s="200"/>
      <c r="Z102" s="200"/>
      <c r="AA102" s="200"/>
      <c r="AB102" s="200"/>
      <c r="AC102" s="200"/>
    </row>
    <row r="103" spans="1:29" ht="16.5" thickBot="1" thickTop="1">
      <c r="A103" s="289"/>
      <c r="B103" s="588"/>
      <c r="C103" s="591"/>
      <c r="D103" s="591"/>
      <c r="E103" s="595"/>
      <c r="F103" s="595"/>
      <c r="G103" s="595"/>
      <c r="H103" s="593"/>
      <c r="I103" s="289"/>
      <c r="O103" s="593"/>
      <c r="P103" s="587"/>
      <c r="Q103" s="888" t="s">
        <v>1419</v>
      </c>
      <c r="R103" s="809"/>
      <c r="S103" s="489" t="s">
        <v>803</v>
      </c>
      <c r="T103" s="810" t="s">
        <v>1416</v>
      </c>
      <c r="U103" s="810"/>
      <c r="V103" s="200"/>
      <c r="W103" s="200"/>
      <c r="X103" s="200"/>
      <c r="Y103" s="200"/>
      <c r="Z103" s="200"/>
      <c r="AA103" s="200"/>
      <c r="AB103" s="200"/>
      <c r="AC103" s="200"/>
    </row>
    <row r="104" spans="1:29" ht="16.5" thickBot="1" thickTop="1">
      <c r="A104" s="289"/>
      <c r="B104" s="588"/>
      <c r="C104" s="597"/>
      <c r="D104" s="597"/>
      <c r="E104" s="594"/>
      <c r="F104" s="594"/>
      <c r="G104" s="594"/>
      <c r="H104" s="593"/>
      <c r="I104" s="289"/>
      <c r="O104" s="593"/>
      <c r="P104" s="587"/>
      <c r="Q104" s="816" t="s">
        <v>1412</v>
      </c>
      <c r="R104" s="810"/>
      <c r="S104" s="489" t="s">
        <v>792</v>
      </c>
      <c r="T104" s="811" t="s">
        <v>1429</v>
      </c>
      <c r="U104" s="811"/>
      <c r="V104" s="200"/>
      <c r="W104" s="200"/>
      <c r="X104" s="200"/>
      <c r="Y104" s="200"/>
      <c r="Z104" s="200"/>
      <c r="AA104" s="200"/>
      <c r="AB104" s="200"/>
      <c r="AC104" s="200"/>
    </row>
    <row r="105" spans="1:29" ht="16.5" thickBot="1" thickTop="1">
      <c r="A105" s="289"/>
      <c r="B105" s="588"/>
      <c r="C105" s="591"/>
      <c r="D105" s="591"/>
      <c r="E105" s="598"/>
      <c r="F105" s="598"/>
      <c r="G105" s="598"/>
      <c r="H105" s="593"/>
      <c r="I105" s="289"/>
      <c r="O105" s="593"/>
      <c r="P105" s="587"/>
      <c r="Q105" s="816" t="s">
        <v>1411</v>
      </c>
      <c r="R105" s="810"/>
      <c r="S105" s="489" t="s">
        <v>793</v>
      </c>
      <c r="T105" s="811" t="s">
        <v>1410</v>
      </c>
      <c r="U105" s="811"/>
      <c r="V105" s="200"/>
      <c r="W105" s="200"/>
      <c r="X105" s="200"/>
      <c r="Y105" s="200"/>
      <c r="Z105" s="200"/>
      <c r="AA105" s="200"/>
      <c r="AB105" s="200"/>
      <c r="AC105" s="200"/>
    </row>
    <row r="106" spans="1:29" ht="16.5" thickBot="1" thickTop="1">
      <c r="A106" s="289"/>
      <c r="B106" s="588"/>
      <c r="C106" s="597"/>
      <c r="D106" s="597"/>
      <c r="E106" s="595"/>
      <c r="F106" s="595"/>
      <c r="G106" s="595"/>
      <c r="H106" s="593"/>
      <c r="I106" s="289"/>
      <c r="O106" s="593"/>
      <c r="P106" s="587"/>
      <c r="Q106" s="816" t="s">
        <v>1413</v>
      </c>
      <c r="R106" s="810"/>
      <c r="S106" s="489" t="s">
        <v>794</v>
      </c>
      <c r="T106" s="809" t="s">
        <v>1432</v>
      </c>
      <c r="U106" s="809"/>
      <c r="V106" s="200"/>
      <c r="W106" s="200"/>
      <c r="X106" s="200"/>
      <c r="Y106" s="200"/>
      <c r="Z106" s="200"/>
      <c r="AA106" s="200"/>
      <c r="AB106" s="200"/>
      <c r="AC106" s="200"/>
    </row>
    <row r="107" spans="1:29" ht="16.5" thickBot="1" thickTop="1">
      <c r="A107" s="289"/>
      <c r="B107" s="588"/>
      <c r="C107" s="597"/>
      <c r="D107" s="597"/>
      <c r="E107" s="595"/>
      <c r="F107" s="595"/>
      <c r="G107" s="595"/>
      <c r="H107" s="593"/>
      <c r="I107" s="289"/>
      <c r="O107" s="593"/>
      <c r="P107" s="587"/>
      <c r="Q107" s="816" t="s">
        <v>1409</v>
      </c>
      <c r="R107" s="810"/>
      <c r="S107" s="489" t="s">
        <v>795</v>
      </c>
      <c r="T107" s="812" t="s">
        <v>1423</v>
      </c>
      <c r="U107" s="812"/>
      <c r="V107" s="200"/>
      <c r="W107" s="200"/>
      <c r="X107" s="200"/>
      <c r="Y107" s="200"/>
      <c r="Z107" s="200"/>
      <c r="AA107" s="200"/>
      <c r="AB107" s="200"/>
      <c r="AC107" s="200"/>
    </row>
    <row r="108" spans="1:29" ht="16.5" thickBot="1" thickTop="1">
      <c r="A108" s="289"/>
      <c r="B108" s="588"/>
      <c r="C108" s="597"/>
      <c r="D108" s="597"/>
      <c r="E108" s="599"/>
      <c r="F108" s="599"/>
      <c r="G108" s="599"/>
      <c r="H108" s="593"/>
      <c r="I108" s="289"/>
      <c r="O108" s="593"/>
      <c r="P108" s="587"/>
      <c r="Q108" s="816" t="s">
        <v>1422</v>
      </c>
      <c r="R108" s="810"/>
      <c r="S108" s="490" t="s">
        <v>796</v>
      </c>
      <c r="T108" s="809" t="s">
        <v>1425</v>
      </c>
      <c r="U108" s="809"/>
      <c r="V108" s="200"/>
      <c r="W108" s="200"/>
      <c r="X108" s="200"/>
      <c r="Y108" s="200"/>
      <c r="Z108" s="200"/>
      <c r="AA108" s="200"/>
      <c r="AB108" s="200"/>
      <c r="AC108" s="200"/>
    </row>
    <row r="109" spans="1:29" ht="16.5" thickBot="1" thickTop="1">
      <c r="A109" s="289"/>
      <c r="B109" s="588"/>
      <c r="C109" s="597"/>
      <c r="D109" s="597"/>
      <c r="E109" s="595"/>
      <c r="F109" s="595"/>
      <c r="G109" s="595"/>
      <c r="H109" s="593"/>
      <c r="I109" s="289"/>
      <c r="O109" s="593"/>
      <c r="P109" s="587"/>
      <c r="Q109" s="888" t="s">
        <v>1417</v>
      </c>
      <c r="R109" s="809"/>
      <c r="S109" s="581" t="s">
        <v>797</v>
      </c>
      <c r="T109" s="809" t="s">
        <v>1421</v>
      </c>
      <c r="U109" s="809"/>
      <c r="V109" s="200"/>
      <c r="W109" s="200"/>
      <c r="X109" s="200"/>
      <c r="Y109" s="200"/>
      <c r="Z109" s="200"/>
      <c r="AA109" s="200"/>
      <c r="AB109" s="200"/>
      <c r="AC109" s="200"/>
    </row>
    <row r="110" spans="1:29" ht="16.5" thickBot="1" thickTop="1">
      <c r="A110" s="289"/>
      <c r="B110" s="588"/>
      <c r="C110" s="596"/>
      <c r="D110" s="596"/>
      <c r="E110" s="594"/>
      <c r="F110" s="594"/>
      <c r="G110" s="594"/>
      <c r="H110" s="593"/>
      <c r="I110" s="289"/>
      <c r="O110" s="593"/>
      <c r="P110" s="587"/>
      <c r="Q110" s="889" t="s">
        <v>1430</v>
      </c>
      <c r="R110" s="811"/>
      <c r="S110" s="582" t="s">
        <v>798</v>
      </c>
      <c r="T110" s="810" t="s">
        <v>1418</v>
      </c>
      <c r="U110" s="810"/>
      <c r="V110" s="200"/>
      <c r="W110" s="200"/>
      <c r="X110" s="200"/>
      <c r="Y110" s="200"/>
      <c r="Z110" s="200"/>
      <c r="AA110" s="200"/>
      <c r="AB110" s="200"/>
      <c r="AC110" s="200"/>
    </row>
    <row r="111" spans="1:29" ht="16.5" thickBot="1" thickTop="1">
      <c r="A111" s="289"/>
      <c r="I111" s="107"/>
      <c r="N111" s="107"/>
      <c r="O111" s="593"/>
      <c r="P111" s="587"/>
      <c r="Q111" s="888" t="s">
        <v>1428</v>
      </c>
      <c r="R111" s="809"/>
      <c r="S111" s="582" t="s">
        <v>799</v>
      </c>
      <c r="T111" s="813" t="s">
        <v>1415</v>
      </c>
      <c r="U111" s="813"/>
      <c r="V111" s="200"/>
      <c r="W111" s="200"/>
      <c r="X111" s="200"/>
      <c r="Y111" s="200"/>
      <c r="Z111" s="200"/>
      <c r="AA111" s="200"/>
      <c r="AB111" s="200"/>
      <c r="AC111" s="200"/>
    </row>
    <row r="112" spans="8:27" ht="16.5" thickBot="1" thickTop="1">
      <c r="H112" s="289"/>
      <c r="I112" s="289"/>
      <c r="J112" s="600"/>
      <c r="K112" s="600"/>
      <c r="L112" s="600"/>
      <c r="M112" s="600"/>
      <c r="N112" s="605"/>
      <c r="O112" s="593"/>
      <c r="P112" s="587"/>
      <c r="Q112" s="890" t="s">
        <v>1427</v>
      </c>
      <c r="R112" s="812"/>
      <c r="S112" s="582" t="s">
        <v>800</v>
      </c>
      <c r="T112" s="810" t="s">
        <v>1424</v>
      </c>
      <c r="U112" s="810"/>
      <c r="V112" s="610"/>
      <c r="W112" s="610"/>
      <c r="X112" s="610"/>
      <c r="Y112" s="610"/>
      <c r="Z112" s="610"/>
      <c r="AA112" s="610"/>
    </row>
    <row r="113" spans="2:21" ht="17.25" thickBot="1" thickTop="1">
      <c r="B113" s="589"/>
      <c r="C113" s="879"/>
      <c r="D113" s="879"/>
      <c r="E113" s="879"/>
      <c r="F113" s="879"/>
      <c r="G113" s="879"/>
      <c r="H113" s="590"/>
      <c r="I113" s="589"/>
      <c r="J113" s="879"/>
      <c r="K113" s="879"/>
      <c r="L113" s="879"/>
      <c r="M113" s="879"/>
      <c r="N113" s="879"/>
      <c r="O113" s="593"/>
      <c r="P113" s="587"/>
      <c r="Q113" s="890" t="s">
        <v>1420</v>
      </c>
      <c r="R113" s="812"/>
      <c r="S113" s="582" t="s">
        <v>801</v>
      </c>
      <c r="T113" s="811" t="s">
        <v>1426</v>
      </c>
      <c r="U113" s="811"/>
    </row>
    <row r="114" spans="2:21" ht="17.25" customHeight="1" thickBot="1" thickTop="1">
      <c r="B114" s="588"/>
      <c r="C114" s="591"/>
      <c r="D114" s="591"/>
      <c r="E114" s="592"/>
      <c r="F114" s="592"/>
      <c r="G114" s="592"/>
      <c r="H114" s="593"/>
      <c r="I114" s="588"/>
      <c r="J114" s="591"/>
      <c r="K114" s="591"/>
      <c r="L114" s="592"/>
      <c r="M114" s="592"/>
      <c r="N114" s="592"/>
      <c r="O114" s="593"/>
      <c r="P114" s="587"/>
      <c r="Q114" s="891" t="s">
        <v>1414</v>
      </c>
      <c r="R114" s="813"/>
      <c r="S114" s="582" t="s">
        <v>802</v>
      </c>
      <c r="T114" s="810" t="s">
        <v>1431</v>
      </c>
      <c r="U114" s="810"/>
    </row>
    <row r="115" spans="2:16" ht="16.5" customHeight="1" thickTop="1">
      <c r="B115" s="588"/>
      <c r="C115" s="591"/>
      <c r="D115" s="591"/>
      <c r="E115" s="594"/>
      <c r="F115" s="594"/>
      <c r="G115" s="594"/>
      <c r="H115" s="593"/>
      <c r="I115" s="588"/>
      <c r="J115" s="591"/>
      <c r="K115" s="591"/>
      <c r="L115" s="594"/>
      <c r="M115" s="594"/>
      <c r="N115" s="594"/>
      <c r="O115" s="593"/>
      <c r="P115" s="587"/>
    </row>
    <row r="116" spans="2:16" ht="15">
      <c r="B116" s="588"/>
      <c r="C116" s="591"/>
      <c r="D116" s="591"/>
      <c r="E116" s="595"/>
      <c r="F116" s="595"/>
      <c r="G116" s="595"/>
      <c r="H116" s="593"/>
      <c r="I116" s="588"/>
      <c r="J116" s="591"/>
      <c r="K116" s="591"/>
      <c r="L116" s="595"/>
      <c r="M116" s="595"/>
      <c r="N116" s="595"/>
      <c r="O116" s="593"/>
      <c r="P116" s="587"/>
    </row>
    <row r="117" spans="2:21" ht="15">
      <c r="B117" s="588"/>
      <c r="C117" s="596"/>
      <c r="D117" s="596"/>
      <c r="E117" s="592"/>
      <c r="F117" s="592"/>
      <c r="G117" s="592"/>
      <c r="H117" s="593"/>
      <c r="I117" s="588"/>
      <c r="J117" s="596"/>
      <c r="K117" s="596"/>
      <c r="L117" s="592"/>
      <c r="M117" s="592"/>
      <c r="N117" s="592"/>
      <c r="O117" s="107">
        <v>4</v>
      </c>
      <c r="P117" s="281" t="s">
        <v>84</v>
      </c>
      <c r="Q117" s="281" t="s">
        <v>770</v>
      </c>
      <c r="R117" s="281" t="s">
        <v>505</v>
      </c>
      <c r="S117" s="281" t="s">
        <v>76</v>
      </c>
      <c r="T117" s="281" t="s">
        <v>483</v>
      </c>
      <c r="U117" s="608" t="s">
        <v>91</v>
      </c>
    </row>
    <row r="118" spans="2:16" ht="15.75" thickBot="1">
      <c r="B118" s="588"/>
      <c r="C118" s="591"/>
      <c r="D118" s="591"/>
      <c r="E118" s="592"/>
      <c r="F118" s="592"/>
      <c r="G118" s="592"/>
      <c r="H118" s="593"/>
      <c r="I118" s="588"/>
      <c r="J118" s="591"/>
      <c r="K118" s="591"/>
      <c r="L118" s="592"/>
      <c r="M118" s="592"/>
      <c r="N118" s="592"/>
      <c r="O118" s="590"/>
      <c r="P118" s="604"/>
    </row>
    <row r="119" spans="2:21" ht="16.5" thickBot="1" thickTop="1">
      <c r="B119" s="588"/>
      <c r="C119" s="596"/>
      <c r="D119" s="596"/>
      <c r="E119" s="592"/>
      <c r="F119" s="592"/>
      <c r="G119" s="592"/>
      <c r="H119" s="593"/>
      <c r="I119" s="588"/>
      <c r="J119" s="596"/>
      <c r="K119" s="596"/>
      <c r="L119" s="592"/>
      <c r="M119" s="592"/>
      <c r="N119" s="592"/>
      <c r="O119" s="593"/>
      <c r="P119" s="587"/>
      <c r="Q119" s="792" t="s">
        <v>869</v>
      </c>
      <c r="R119" s="792"/>
      <c r="S119" s="806" t="s">
        <v>1405</v>
      </c>
      <c r="T119" s="885">
        <v>42642</v>
      </c>
      <c r="U119" s="885"/>
    </row>
    <row r="120" spans="2:21" ht="16.5" thickBot="1" thickTop="1">
      <c r="B120" s="588"/>
      <c r="C120" s="591"/>
      <c r="D120" s="591"/>
      <c r="E120" s="595"/>
      <c r="F120" s="595"/>
      <c r="G120" s="595"/>
      <c r="H120" s="593"/>
      <c r="I120" s="588"/>
      <c r="J120" s="591"/>
      <c r="K120" s="591"/>
      <c r="L120" s="595"/>
      <c r="M120" s="595"/>
      <c r="N120" s="595"/>
      <c r="O120" s="593"/>
      <c r="P120" s="587"/>
      <c r="Q120" s="792"/>
      <c r="R120" s="792"/>
      <c r="S120" s="806"/>
      <c r="T120" s="885"/>
      <c r="U120" s="885"/>
    </row>
    <row r="121" spans="2:21" ht="16.5" thickBot="1" thickTop="1">
      <c r="B121" s="588"/>
      <c r="C121" s="597"/>
      <c r="D121" s="597"/>
      <c r="E121" s="594"/>
      <c r="F121" s="594"/>
      <c r="G121" s="594"/>
      <c r="H121" s="593"/>
      <c r="I121" s="588"/>
      <c r="J121" s="597"/>
      <c r="K121" s="597"/>
      <c r="L121" s="594"/>
      <c r="M121" s="594"/>
      <c r="N121" s="594"/>
      <c r="O121" s="593"/>
      <c r="P121" s="587"/>
      <c r="Q121" s="808"/>
      <c r="R121" s="808"/>
      <c r="S121" s="492" t="s">
        <v>3</v>
      </c>
      <c r="T121" s="808"/>
      <c r="U121" s="808"/>
    </row>
    <row r="122" spans="2:21" ht="16.5" thickBot="1" thickTop="1">
      <c r="B122" s="588"/>
      <c r="C122" s="591"/>
      <c r="D122" s="591"/>
      <c r="E122" s="595"/>
      <c r="F122" s="595"/>
      <c r="G122" s="595"/>
      <c r="H122" s="593"/>
      <c r="I122" s="588"/>
      <c r="J122" s="591"/>
      <c r="K122" s="591"/>
      <c r="L122" s="595"/>
      <c r="M122" s="595"/>
      <c r="N122" s="595"/>
      <c r="O122" s="593"/>
      <c r="P122" s="587"/>
      <c r="Q122" s="809" t="s">
        <v>1431</v>
      </c>
      <c r="R122" s="809"/>
      <c r="S122" s="581" t="s">
        <v>803</v>
      </c>
      <c r="T122" s="810" t="s">
        <v>1424</v>
      </c>
      <c r="U122" s="810"/>
    </row>
    <row r="123" spans="2:21" ht="16.5" thickBot="1" thickTop="1">
      <c r="B123" s="588"/>
      <c r="C123" s="597"/>
      <c r="D123" s="597"/>
      <c r="E123" s="594"/>
      <c r="F123" s="594"/>
      <c r="G123" s="594"/>
      <c r="H123" s="593"/>
      <c r="I123" s="588"/>
      <c r="J123" s="597"/>
      <c r="K123" s="597"/>
      <c r="L123" s="594"/>
      <c r="M123" s="594"/>
      <c r="N123" s="594"/>
      <c r="O123" s="593"/>
      <c r="P123" s="587"/>
      <c r="Q123" s="810" t="s">
        <v>1427</v>
      </c>
      <c r="R123" s="810"/>
      <c r="S123" s="581" t="s">
        <v>792</v>
      </c>
      <c r="T123" s="811" t="s">
        <v>1420</v>
      </c>
      <c r="U123" s="811"/>
    </row>
    <row r="124" spans="2:21" ht="16.5" thickBot="1" thickTop="1">
      <c r="B124" s="588"/>
      <c r="C124" s="591"/>
      <c r="D124" s="591"/>
      <c r="E124" s="598"/>
      <c r="F124" s="598"/>
      <c r="G124" s="598"/>
      <c r="H124" s="593"/>
      <c r="I124" s="588"/>
      <c r="J124" s="591"/>
      <c r="K124" s="591"/>
      <c r="L124" s="598"/>
      <c r="M124" s="598"/>
      <c r="N124" s="598"/>
      <c r="O124" s="593"/>
      <c r="P124" s="587"/>
      <c r="Q124" s="810" t="s">
        <v>1417</v>
      </c>
      <c r="R124" s="810"/>
      <c r="S124" s="581" t="s">
        <v>793</v>
      </c>
      <c r="T124" s="811" t="s">
        <v>1426</v>
      </c>
      <c r="U124" s="811"/>
    </row>
    <row r="125" spans="2:21" ht="16.5" thickBot="1" thickTop="1">
      <c r="B125" s="588"/>
      <c r="C125" s="597"/>
      <c r="D125" s="597"/>
      <c r="E125" s="595"/>
      <c r="F125" s="595"/>
      <c r="G125" s="595"/>
      <c r="H125" s="593"/>
      <c r="I125" s="588"/>
      <c r="J125" s="597"/>
      <c r="K125" s="597"/>
      <c r="L125" s="595"/>
      <c r="M125" s="595"/>
      <c r="N125" s="595"/>
      <c r="O125" s="593"/>
      <c r="P125" s="587"/>
      <c r="Q125" s="810" t="s">
        <v>1418</v>
      </c>
      <c r="R125" s="810"/>
      <c r="S125" s="581" t="s">
        <v>794</v>
      </c>
      <c r="T125" s="809" t="s">
        <v>1415</v>
      </c>
      <c r="U125" s="809"/>
    </row>
    <row r="126" spans="2:21" ht="16.5" thickBot="1" thickTop="1">
      <c r="B126" s="588"/>
      <c r="C126" s="597"/>
      <c r="D126" s="597"/>
      <c r="E126" s="595"/>
      <c r="F126" s="595"/>
      <c r="G126" s="595"/>
      <c r="H126" s="593"/>
      <c r="I126" s="588"/>
      <c r="J126" s="597"/>
      <c r="K126" s="597"/>
      <c r="L126" s="595"/>
      <c r="M126" s="595"/>
      <c r="N126" s="595"/>
      <c r="O126" s="593"/>
      <c r="P126" s="587"/>
      <c r="Q126" s="810" t="s">
        <v>1428</v>
      </c>
      <c r="R126" s="810"/>
      <c r="S126" s="581" t="s">
        <v>795</v>
      </c>
      <c r="T126" s="812" t="s">
        <v>1414</v>
      </c>
      <c r="U126" s="812"/>
    </row>
    <row r="127" spans="2:21" ht="16.5" thickBot="1" thickTop="1">
      <c r="B127" s="588"/>
      <c r="C127" s="597"/>
      <c r="D127" s="597"/>
      <c r="E127" s="599"/>
      <c r="F127" s="599"/>
      <c r="G127" s="599"/>
      <c r="H127" s="593"/>
      <c r="I127" s="588"/>
      <c r="J127" s="597"/>
      <c r="K127" s="597"/>
      <c r="L127" s="599"/>
      <c r="M127" s="599"/>
      <c r="N127" s="599"/>
      <c r="O127" s="593"/>
      <c r="P127" s="587"/>
      <c r="Q127" s="810" t="s">
        <v>1430</v>
      </c>
      <c r="R127" s="810"/>
      <c r="S127" s="601" t="s">
        <v>796</v>
      </c>
      <c r="T127" s="809" t="s">
        <v>1421</v>
      </c>
      <c r="U127" s="809"/>
    </row>
    <row r="128" spans="2:21" ht="16.5" thickBot="1" thickTop="1">
      <c r="B128" s="588"/>
      <c r="C128" s="597"/>
      <c r="D128" s="597"/>
      <c r="E128" s="595"/>
      <c r="F128" s="595"/>
      <c r="G128" s="595"/>
      <c r="H128" s="593"/>
      <c r="I128" s="588"/>
      <c r="J128" s="597"/>
      <c r="K128" s="597"/>
      <c r="L128" s="595"/>
      <c r="M128" s="595"/>
      <c r="N128" s="595"/>
      <c r="O128" s="593"/>
      <c r="P128" s="587"/>
      <c r="Q128" s="809" t="s">
        <v>1425</v>
      </c>
      <c r="R128" s="809"/>
      <c r="S128" s="489" t="s">
        <v>797</v>
      </c>
      <c r="T128" s="809" t="s">
        <v>1432</v>
      </c>
      <c r="U128" s="809"/>
    </row>
    <row r="129" spans="2:21" ht="16.5" thickBot="1" thickTop="1">
      <c r="B129" s="588"/>
      <c r="C129" s="596"/>
      <c r="D129" s="596"/>
      <c r="E129" s="594"/>
      <c r="F129" s="594"/>
      <c r="G129" s="594"/>
      <c r="H129" s="593"/>
      <c r="I129" s="588"/>
      <c r="J129" s="596"/>
      <c r="K129" s="596"/>
      <c r="L129" s="594"/>
      <c r="M129" s="594"/>
      <c r="N129" s="594"/>
      <c r="O129" s="593"/>
      <c r="P129" s="587"/>
      <c r="Q129" s="811" t="s">
        <v>1413</v>
      </c>
      <c r="R129" s="811"/>
      <c r="S129" s="491" t="s">
        <v>798</v>
      </c>
      <c r="T129" s="810" t="s">
        <v>1409</v>
      </c>
      <c r="U129" s="810"/>
    </row>
    <row r="130" spans="2:21" ht="16.5" thickBot="1" thickTop="1">
      <c r="B130" s="588"/>
      <c r="C130" s="289"/>
      <c r="D130" s="289"/>
      <c r="E130" s="289"/>
      <c r="F130" s="289"/>
      <c r="G130" s="289"/>
      <c r="H130" s="289"/>
      <c r="I130" s="107"/>
      <c r="N130" s="107"/>
      <c r="O130" s="593"/>
      <c r="P130" s="587"/>
      <c r="Q130" s="809" t="s">
        <v>1419</v>
      </c>
      <c r="R130" s="809"/>
      <c r="S130" s="491" t="s">
        <v>799</v>
      </c>
      <c r="T130" s="813" t="s">
        <v>1423</v>
      </c>
      <c r="U130" s="813"/>
    </row>
    <row r="131" spans="2:27" ht="17.25" thickBot="1" thickTop="1">
      <c r="B131" s="589"/>
      <c r="C131" s="879"/>
      <c r="D131" s="879"/>
      <c r="E131" s="879"/>
      <c r="F131" s="879"/>
      <c r="G131" s="879"/>
      <c r="H131" s="590"/>
      <c r="I131" s="589"/>
      <c r="J131" s="879"/>
      <c r="K131" s="879"/>
      <c r="L131" s="879"/>
      <c r="M131" s="879"/>
      <c r="N131" s="879"/>
      <c r="O131" s="593"/>
      <c r="P131" s="587"/>
      <c r="Q131" s="812" t="s">
        <v>1429</v>
      </c>
      <c r="R131" s="812"/>
      <c r="S131" s="491" t="s">
        <v>800</v>
      </c>
      <c r="T131" s="810" t="s">
        <v>1410</v>
      </c>
      <c r="U131" s="810"/>
      <c r="V131" s="610"/>
      <c r="W131" s="610"/>
      <c r="X131" s="610"/>
      <c r="Y131" s="610"/>
      <c r="Z131" s="610"/>
      <c r="AA131" s="610"/>
    </row>
    <row r="132" spans="2:21" ht="17.25" customHeight="1" thickBot="1" thickTop="1">
      <c r="B132" s="588"/>
      <c r="C132" s="591"/>
      <c r="D132" s="591"/>
      <c r="E132" s="592"/>
      <c r="F132" s="592"/>
      <c r="G132" s="592"/>
      <c r="H132" s="593"/>
      <c r="I132" s="588"/>
      <c r="J132" s="591"/>
      <c r="K132" s="591"/>
      <c r="L132" s="592"/>
      <c r="M132" s="592"/>
      <c r="N132" s="592"/>
      <c r="O132" s="593"/>
      <c r="P132" s="587"/>
      <c r="Q132" s="812" t="s">
        <v>1411</v>
      </c>
      <c r="R132" s="812"/>
      <c r="S132" s="491" t="s">
        <v>801</v>
      </c>
      <c r="T132" s="811" t="s">
        <v>1422</v>
      </c>
      <c r="U132" s="811"/>
    </row>
    <row r="133" spans="2:21" ht="16.5" customHeight="1" thickBot="1" thickTop="1">
      <c r="B133" s="588"/>
      <c r="C133" s="591"/>
      <c r="D133" s="591"/>
      <c r="E133" s="594"/>
      <c r="F133" s="594"/>
      <c r="G133" s="594"/>
      <c r="H133" s="593"/>
      <c r="I133" s="588"/>
      <c r="J133" s="591"/>
      <c r="K133" s="591"/>
      <c r="L133" s="594"/>
      <c r="M133" s="594"/>
      <c r="N133" s="594"/>
      <c r="O133" s="593"/>
      <c r="P133" s="587"/>
      <c r="Q133" s="813" t="s">
        <v>1412</v>
      </c>
      <c r="R133" s="813"/>
      <c r="S133" s="491" t="s">
        <v>802</v>
      </c>
      <c r="T133" s="810" t="s">
        <v>1416</v>
      </c>
      <c r="U133" s="810"/>
    </row>
    <row r="134" spans="2:16" ht="16.5" customHeight="1" thickTop="1">
      <c r="B134" s="588"/>
      <c r="C134" s="591"/>
      <c r="D134" s="591"/>
      <c r="E134" s="595"/>
      <c r="F134" s="595"/>
      <c r="G134" s="595"/>
      <c r="H134" s="593"/>
      <c r="I134" s="588"/>
      <c r="J134" s="591"/>
      <c r="K134" s="591"/>
      <c r="L134" s="595"/>
      <c r="M134" s="595"/>
      <c r="N134" s="595"/>
      <c r="O134" s="593"/>
      <c r="P134" s="587"/>
    </row>
    <row r="135" spans="2:16" ht="15">
      <c r="B135" s="588"/>
      <c r="C135" s="596"/>
      <c r="D135" s="596"/>
      <c r="E135" s="592"/>
      <c r="F135" s="592"/>
      <c r="G135" s="592"/>
      <c r="H135" s="593"/>
      <c r="I135" s="588"/>
      <c r="J135" s="596"/>
      <c r="K135" s="596"/>
      <c r="L135" s="592"/>
      <c r="M135" s="592"/>
      <c r="N135" s="592"/>
      <c r="O135" s="593"/>
      <c r="P135" s="587"/>
    </row>
    <row r="136" spans="2:21" ht="15">
      <c r="B136" s="588"/>
      <c r="C136" s="591"/>
      <c r="D136" s="591"/>
      <c r="E136" s="592"/>
      <c r="F136" s="592"/>
      <c r="G136" s="592"/>
      <c r="H136" s="593"/>
      <c r="I136" s="588"/>
      <c r="J136" s="591"/>
      <c r="K136" s="591"/>
      <c r="L136" s="592"/>
      <c r="M136" s="592"/>
      <c r="N136" s="592"/>
      <c r="O136" s="593"/>
      <c r="P136" s="587"/>
      <c r="R136" s="884"/>
      <c r="S136" s="880"/>
      <c r="T136" s="880"/>
      <c r="U136" s="880"/>
    </row>
    <row r="137" spans="2:14" ht="15">
      <c r="B137" s="588"/>
      <c r="C137" s="596"/>
      <c r="D137" s="596"/>
      <c r="E137" s="592"/>
      <c r="F137" s="592"/>
      <c r="G137" s="592"/>
      <c r="H137" s="593"/>
      <c r="I137" s="588"/>
      <c r="J137" s="596"/>
      <c r="K137" s="596"/>
      <c r="L137" s="592"/>
      <c r="M137" s="592"/>
      <c r="N137" s="592"/>
    </row>
    <row r="138" spans="2:21" ht="15">
      <c r="B138" s="588"/>
      <c r="C138" s="591"/>
      <c r="D138" s="591"/>
      <c r="E138" s="595"/>
      <c r="F138" s="595"/>
      <c r="G138" s="595"/>
      <c r="H138" s="593"/>
      <c r="I138" s="588"/>
      <c r="J138" s="591"/>
      <c r="K138" s="591"/>
      <c r="L138" s="595"/>
      <c r="M138" s="595"/>
      <c r="N138" s="595"/>
      <c r="O138" s="84">
        <v>5</v>
      </c>
      <c r="P138" s="479" t="s">
        <v>68</v>
      </c>
      <c r="Q138" s="479" t="s">
        <v>85</v>
      </c>
      <c r="R138" s="479" t="s">
        <v>771</v>
      </c>
      <c r="S138" s="479" t="s">
        <v>473</v>
      </c>
      <c r="T138" s="479" t="s">
        <v>772</v>
      </c>
      <c r="U138" s="479" t="s">
        <v>482</v>
      </c>
    </row>
    <row r="139" spans="2:14" ht="15.75" thickBot="1">
      <c r="B139" s="588"/>
      <c r="C139" s="597"/>
      <c r="D139" s="597"/>
      <c r="E139" s="594"/>
      <c r="F139" s="594"/>
      <c r="G139" s="594"/>
      <c r="H139" s="593"/>
      <c r="I139" s="588"/>
      <c r="J139" s="597"/>
      <c r="K139" s="597"/>
      <c r="L139" s="594"/>
      <c r="M139" s="594"/>
      <c r="N139" s="594"/>
    </row>
    <row r="140" spans="2:21" ht="16.5" thickBot="1" thickTop="1">
      <c r="B140" s="588"/>
      <c r="C140" s="591"/>
      <c r="D140" s="591"/>
      <c r="E140" s="595"/>
      <c r="F140" s="595"/>
      <c r="G140" s="595"/>
      <c r="H140" s="593"/>
      <c r="I140" s="588"/>
      <c r="J140" s="591"/>
      <c r="K140" s="591"/>
      <c r="L140" s="595"/>
      <c r="M140" s="595"/>
      <c r="N140" s="595"/>
      <c r="O140" s="590"/>
      <c r="P140" s="604"/>
      <c r="Q140" s="792" t="s">
        <v>875</v>
      </c>
      <c r="R140" s="792"/>
      <c r="S140" s="806" t="s">
        <v>1405</v>
      </c>
      <c r="T140" s="892">
        <v>42656</v>
      </c>
      <c r="U140" s="892"/>
    </row>
    <row r="141" spans="2:21" ht="16.5" thickBot="1" thickTop="1">
      <c r="B141" s="588"/>
      <c r="C141" s="597"/>
      <c r="D141" s="597"/>
      <c r="E141" s="594"/>
      <c r="F141" s="594"/>
      <c r="G141" s="594"/>
      <c r="H141" s="593"/>
      <c r="I141" s="588"/>
      <c r="J141" s="597"/>
      <c r="K141" s="597"/>
      <c r="L141" s="594"/>
      <c r="M141" s="594"/>
      <c r="N141" s="594"/>
      <c r="O141" s="593"/>
      <c r="P141" s="587"/>
      <c r="Q141" s="792"/>
      <c r="R141" s="792"/>
      <c r="S141" s="806"/>
      <c r="T141" s="892"/>
      <c r="U141" s="892"/>
    </row>
    <row r="142" spans="2:21" ht="16.5" thickBot="1" thickTop="1">
      <c r="B142" s="588"/>
      <c r="C142" s="591"/>
      <c r="D142" s="591"/>
      <c r="E142" s="598"/>
      <c r="F142" s="598"/>
      <c r="G142" s="598"/>
      <c r="H142" s="593"/>
      <c r="I142" s="588"/>
      <c r="J142" s="591"/>
      <c r="K142" s="591"/>
      <c r="L142" s="598"/>
      <c r="M142" s="598"/>
      <c r="N142" s="598"/>
      <c r="O142" s="593"/>
      <c r="P142" s="587"/>
      <c r="Q142" s="808"/>
      <c r="R142" s="808"/>
      <c r="S142" s="492" t="s">
        <v>3</v>
      </c>
      <c r="T142" s="808"/>
      <c r="U142" s="808"/>
    </row>
    <row r="143" spans="2:21" ht="16.5" thickBot="1" thickTop="1">
      <c r="B143" s="588"/>
      <c r="C143" s="597"/>
      <c r="D143" s="597"/>
      <c r="E143" s="595"/>
      <c r="F143" s="595"/>
      <c r="G143" s="595"/>
      <c r="H143" s="593"/>
      <c r="I143" s="588"/>
      <c r="J143" s="597"/>
      <c r="K143" s="597"/>
      <c r="L143" s="595"/>
      <c r="M143" s="595"/>
      <c r="N143" s="595"/>
      <c r="O143" s="593"/>
      <c r="P143" s="587"/>
      <c r="Q143" s="809" t="s">
        <v>1411</v>
      </c>
      <c r="R143" s="809"/>
      <c r="S143" s="489" t="s">
        <v>803</v>
      </c>
      <c r="T143" s="810" t="s">
        <v>1409</v>
      </c>
      <c r="U143" s="810"/>
    </row>
    <row r="144" spans="2:21" ht="16.5" thickBot="1" thickTop="1">
      <c r="B144" s="588"/>
      <c r="C144" s="597"/>
      <c r="D144" s="597"/>
      <c r="E144" s="595"/>
      <c r="F144" s="595"/>
      <c r="G144" s="595"/>
      <c r="H144" s="593"/>
      <c r="I144" s="588"/>
      <c r="J144" s="597"/>
      <c r="K144" s="597"/>
      <c r="L144" s="595"/>
      <c r="M144" s="595"/>
      <c r="N144" s="595"/>
      <c r="O144" s="593"/>
      <c r="P144" s="587"/>
      <c r="Q144" s="810" t="s">
        <v>1419</v>
      </c>
      <c r="R144" s="810"/>
      <c r="S144" s="489" t="s">
        <v>792</v>
      </c>
      <c r="T144" s="811" t="s">
        <v>1425</v>
      </c>
      <c r="U144" s="811"/>
    </row>
    <row r="145" spans="2:21" ht="16.5" thickBot="1" thickTop="1">
      <c r="B145" s="588"/>
      <c r="C145" s="597"/>
      <c r="D145" s="597"/>
      <c r="E145" s="599"/>
      <c r="F145" s="599"/>
      <c r="G145" s="599"/>
      <c r="H145" s="593"/>
      <c r="I145" s="588"/>
      <c r="J145" s="597"/>
      <c r="K145" s="597"/>
      <c r="L145" s="599"/>
      <c r="M145" s="599"/>
      <c r="N145" s="599"/>
      <c r="O145" s="593"/>
      <c r="P145" s="587"/>
      <c r="Q145" s="810" t="s">
        <v>1412</v>
      </c>
      <c r="R145" s="810"/>
      <c r="S145" s="489" t="s">
        <v>793</v>
      </c>
      <c r="T145" s="811" t="s">
        <v>1413</v>
      </c>
      <c r="U145" s="811"/>
    </row>
    <row r="146" spans="2:21" ht="16.5" thickBot="1" thickTop="1">
      <c r="B146" s="588"/>
      <c r="C146" s="597"/>
      <c r="D146" s="597"/>
      <c r="E146" s="595"/>
      <c r="F146" s="595"/>
      <c r="G146" s="595"/>
      <c r="H146" s="593"/>
      <c r="I146" s="588"/>
      <c r="J146" s="597"/>
      <c r="K146" s="597"/>
      <c r="L146" s="595"/>
      <c r="M146" s="595"/>
      <c r="N146" s="595"/>
      <c r="O146" s="593"/>
      <c r="P146" s="587"/>
      <c r="Q146" s="810" t="s">
        <v>1422</v>
      </c>
      <c r="R146" s="810"/>
      <c r="S146" s="489" t="s">
        <v>794</v>
      </c>
      <c r="T146" s="809" t="s">
        <v>1416</v>
      </c>
      <c r="U146" s="809"/>
    </row>
    <row r="147" spans="2:21" ht="16.5" thickBot="1" thickTop="1">
      <c r="B147" s="588"/>
      <c r="C147" s="596"/>
      <c r="D147" s="596"/>
      <c r="E147" s="594"/>
      <c r="F147" s="594"/>
      <c r="G147" s="594"/>
      <c r="H147" s="593"/>
      <c r="I147" s="588"/>
      <c r="J147" s="596"/>
      <c r="K147" s="596"/>
      <c r="L147" s="594"/>
      <c r="M147" s="594"/>
      <c r="N147" s="594"/>
      <c r="O147" s="593"/>
      <c r="P147" s="587"/>
      <c r="Q147" s="810" t="s">
        <v>1429</v>
      </c>
      <c r="R147" s="810"/>
      <c r="S147" s="489" t="s">
        <v>795</v>
      </c>
      <c r="T147" s="812" t="s">
        <v>1432</v>
      </c>
      <c r="U147" s="812"/>
    </row>
    <row r="148" spans="2:21" ht="16.5" thickBot="1" thickTop="1">
      <c r="B148" s="588"/>
      <c r="C148" s="591"/>
      <c r="D148" s="591"/>
      <c r="E148" s="594"/>
      <c r="F148" s="594"/>
      <c r="G148" s="594"/>
      <c r="H148" s="593"/>
      <c r="I148" s="588"/>
      <c r="J148" s="591"/>
      <c r="K148" s="591"/>
      <c r="L148" s="594"/>
      <c r="M148" s="594"/>
      <c r="N148" s="594"/>
      <c r="O148" s="593"/>
      <c r="P148" s="587"/>
      <c r="Q148" s="810" t="s">
        <v>1423</v>
      </c>
      <c r="R148" s="810"/>
      <c r="S148" s="490" t="s">
        <v>796</v>
      </c>
      <c r="T148" s="809" t="s">
        <v>1410</v>
      </c>
      <c r="U148" s="809"/>
    </row>
    <row r="149" spans="2:21" ht="16.5" thickBot="1" thickTop="1">
      <c r="B149" s="588"/>
      <c r="C149" s="591"/>
      <c r="D149" s="591"/>
      <c r="E149" s="594"/>
      <c r="F149" s="594"/>
      <c r="G149" s="594"/>
      <c r="H149" s="593"/>
      <c r="I149" s="588"/>
      <c r="J149" s="591"/>
      <c r="K149" s="591"/>
      <c r="L149" s="594"/>
      <c r="M149" s="594"/>
      <c r="N149" s="594"/>
      <c r="O149" s="593"/>
      <c r="P149" s="587"/>
      <c r="Q149" s="809" t="s">
        <v>1428</v>
      </c>
      <c r="R149" s="809"/>
      <c r="S149" s="581" t="s">
        <v>797</v>
      </c>
      <c r="T149" s="809" t="s">
        <v>1420</v>
      </c>
      <c r="U149" s="809"/>
    </row>
    <row r="150" spans="2:21" ht="16.5" thickBot="1" thickTop="1">
      <c r="B150" s="600"/>
      <c r="C150" s="600"/>
      <c r="D150" s="600"/>
      <c r="E150" s="600"/>
      <c r="F150" s="600"/>
      <c r="G150" s="600"/>
      <c r="H150" s="600"/>
      <c r="I150" s="107"/>
      <c r="N150" s="107"/>
      <c r="O150" s="593"/>
      <c r="P150" s="587"/>
      <c r="Q150" s="811" t="s">
        <v>1417</v>
      </c>
      <c r="R150" s="811"/>
      <c r="S150" s="582" t="s">
        <v>798</v>
      </c>
      <c r="T150" s="810" t="s">
        <v>1431</v>
      </c>
      <c r="U150" s="810"/>
    </row>
    <row r="151" spans="2:21" ht="16.5" thickBot="1" thickTop="1">
      <c r="B151" s="107"/>
      <c r="C151" s="107"/>
      <c r="D151" s="107"/>
      <c r="E151" s="107"/>
      <c r="F151" s="107"/>
      <c r="G151" s="107"/>
      <c r="H151" s="107"/>
      <c r="I151" s="107"/>
      <c r="N151" s="107"/>
      <c r="O151" s="593"/>
      <c r="P151" s="587"/>
      <c r="Q151" s="809" t="s">
        <v>1430</v>
      </c>
      <c r="R151" s="809"/>
      <c r="S151" s="582" t="s">
        <v>799</v>
      </c>
      <c r="T151" s="813" t="s">
        <v>1427</v>
      </c>
      <c r="U151" s="813"/>
    </row>
    <row r="152" spans="2:27" ht="16.5" thickBot="1" thickTop="1">
      <c r="B152" s="107"/>
      <c r="C152" s="107"/>
      <c r="D152" s="107"/>
      <c r="E152" s="107"/>
      <c r="F152" s="107"/>
      <c r="G152" s="107"/>
      <c r="H152" s="107"/>
      <c r="I152" s="107"/>
      <c r="N152" s="107"/>
      <c r="O152" s="593"/>
      <c r="P152" s="587"/>
      <c r="Q152" s="812" t="s">
        <v>1414</v>
      </c>
      <c r="R152" s="812"/>
      <c r="S152" s="582" t="s">
        <v>800</v>
      </c>
      <c r="T152" s="810" t="s">
        <v>1421</v>
      </c>
      <c r="U152" s="810"/>
      <c r="V152" s="610"/>
      <c r="W152" s="610"/>
      <c r="X152" s="610"/>
      <c r="Y152" s="610"/>
      <c r="Z152" s="610"/>
      <c r="AA152" s="610"/>
    </row>
    <row r="153" spans="2:21" ht="17.25" thickBot="1" thickTop="1">
      <c r="B153" s="107"/>
      <c r="C153" s="107"/>
      <c r="D153" s="107"/>
      <c r="E153" s="107"/>
      <c r="F153" s="107"/>
      <c r="G153" s="107"/>
      <c r="H153" s="107"/>
      <c r="I153" s="589"/>
      <c r="J153" s="879"/>
      <c r="K153" s="879"/>
      <c r="L153" s="879"/>
      <c r="M153" s="879"/>
      <c r="N153" s="879"/>
      <c r="O153" s="593"/>
      <c r="P153" s="587"/>
      <c r="Q153" s="812" t="s">
        <v>1418</v>
      </c>
      <c r="R153" s="812"/>
      <c r="S153" s="582" t="s">
        <v>801</v>
      </c>
      <c r="T153" s="811" t="s">
        <v>1424</v>
      </c>
      <c r="U153" s="811"/>
    </row>
    <row r="154" spans="2:21" ht="17.25" customHeight="1" thickBot="1" thickTop="1">
      <c r="B154" s="107"/>
      <c r="C154" s="107"/>
      <c r="D154" s="107"/>
      <c r="E154" s="107"/>
      <c r="F154" s="107"/>
      <c r="G154" s="107"/>
      <c r="H154" s="107"/>
      <c r="I154" s="588"/>
      <c r="J154" s="591"/>
      <c r="K154" s="591"/>
      <c r="L154" s="592"/>
      <c r="M154" s="592"/>
      <c r="N154" s="592"/>
      <c r="O154" s="593"/>
      <c r="P154" s="587"/>
      <c r="Q154" s="813" t="s">
        <v>1426</v>
      </c>
      <c r="R154" s="813"/>
      <c r="S154" s="582" t="s">
        <v>802</v>
      </c>
      <c r="T154" s="810" t="s">
        <v>1415</v>
      </c>
      <c r="U154" s="810"/>
    </row>
    <row r="155" spans="2:16" ht="16.5" customHeight="1" thickTop="1">
      <c r="B155" s="107"/>
      <c r="C155" s="107"/>
      <c r="D155" s="107"/>
      <c r="E155" s="107"/>
      <c r="F155" s="107"/>
      <c r="G155" s="107"/>
      <c r="H155" s="107"/>
      <c r="I155" s="588"/>
      <c r="J155" s="591"/>
      <c r="K155" s="591"/>
      <c r="L155" s="594"/>
      <c r="M155" s="594"/>
      <c r="N155" s="594"/>
      <c r="O155" s="593"/>
      <c r="P155" s="587"/>
    </row>
    <row r="156" spans="2:21" ht="15">
      <c r="B156" s="107"/>
      <c r="C156" s="107"/>
      <c r="D156" s="107"/>
      <c r="E156" s="107"/>
      <c r="F156" s="107"/>
      <c r="G156" s="107"/>
      <c r="H156" s="107"/>
      <c r="I156" s="588"/>
      <c r="J156" s="591"/>
      <c r="K156" s="591"/>
      <c r="L156" s="595"/>
      <c r="M156" s="595"/>
      <c r="N156" s="595"/>
      <c r="O156" s="587"/>
      <c r="P156" s="587"/>
      <c r="R156" s="893"/>
      <c r="S156" s="893"/>
      <c r="T156" s="893"/>
      <c r="U156" s="893"/>
    </row>
    <row r="157" spans="2:21" ht="14.25">
      <c r="B157" s="107"/>
      <c r="C157" s="107"/>
      <c r="D157" s="107"/>
      <c r="E157" s="107"/>
      <c r="F157" s="107"/>
      <c r="G157" s="107"/>
      <c r="H157" s="107"/>
      <c r="I157" s="588"/>
      <c r="J157" s="596"/>
      <c r="K157" s="596"/>
      <c r="L157" s="592"/>
      <c r="M157" s="592"/>
      <c r="N157" s="592"/>
      <c r="O157" s="84">
        <v>6</v>
      </c>
      <c r="P157" s="281" t="s">
        <v>773</v>
      </c>
      <c r="Q157" s="281" t="s">
        <v>774</v>
      </c>
      <c r="R157" s="281" t="s">
        <v>496</v>
      </c>
      <c r="S157" s="281" t="s">
        <v>775</v>
      </c>
      <c r="T157" s="281" t="s">
        <v>90</v>
      </c>
      <c r="U157" s="281" t="s">
        <v>82</v>
      </c>
    </row>
    <row r="158" spans="2:16" ht="15.75" thickBot="1">
      <c r="B158" s="107"/>
      <c r="C158" s="107"/>
      <c r="D158" s="107"/>
      <c r="E158" s="107"/>
      <c r="F158" s="107"/>
      <c r="G158" s="107"/>
      <c r="H158" s="107"/>
      <c r="I158" s="588"/>
      <c r="J158" s="591"/>
      <c r="K158" s="591"/>
      <c r="L158" s="592"/>
      <c r="M158" s="592"/>
      <c r="N158" s="592"/>
      <c r="O158" s="590"/>
      <c r="P158" s="604"/>
    </row>
    <row r="159" spans="2:21" ht="16.5" thickBot="1" thickTop="1">
      <c r="B159" s="107"/>
      <c r="C159" s="107"/>
      <c r="D159" s="107"/>
      <c r="E159" s="107"/>
      <c r="F159" s="107"/>
      <c r="G159" s="107"/>
      <c r="H159" s="107"/>
      <c r="I159" s="588"/>
      <c r="J159" s="596"/>
      <c r="K159" s="596"/>
      <c r="L159" s="592"/>
      <c r="M159" s="592"/>
      <c r="N159" s="592"/>
      <c r="O159" s="593"/>
      <c r="P159" s="587"/>
      <c r="Q159" s="792" t="s">
        <v>883</v>
      </c>
      <c r="R159" s="792"/>
      <c r="S159" s="806" t="s">
        <v>1405</v>
      </c>
      <c r="T159" s="820">
        <v>42663</v>
      </c>
      <c r="U159" s="820"/>
    </row>
    <row r="160" spans="2:21" ht="16.5" thickBot="1" thickTop="1">
      <c r="B160" s="107"/>
      <c r="C160" s="107"/>
      <c r="D160" s="107"/>
      <c r="E160" s="107"/>
      <c r="F160" s="107"/>
      <c r="G160" s="107"/>
      <c r="H160" s="107"/>
      <c r="I160" s="588"/>
      <c r="J160" s="591"/>
      <c r="K160" s="591"/>
      <c r="L160" s="595"/>
      <c r="M160" s="595"/>
      <c r="N160" s="595"/>
      <c r="O160" s="593"/>
      <c r="P160" s="587"/>
      <c r="Q160" s="792"/>
      <c r="R160" s="792"/>
      <c r="S160" s="806"/>
      <c r="T160" s="820"/>
      <c r="U160" s="820"/>
    </row>
    <row r="161" spans="2:21" ht="16.5" thickBot="1" thickTop="1">
      <c r="B161" s="107"/>
      <c r="C161" s="107"/>
      <c r="D161" s="107"/>
      <c r="E161" s="107"/>
      <c r="F161" s="107"/>
      <c r="G161" s="107"/>
      <c r="H161" s="107"/>
      <c r="I161" s="588"/>
      <c r="J161" s="597"/>
      <c r="K161" s="597"/>
      <c r="L161" s="594"/>
      <c r="M161" s="594"/>
      <c r="N161" s="594"/>
      <c r="O161" s="593"/>
      <c r="P161" s="587"/>
      <c r="Q161" s="808"/>
      <c r="R161" s="808"/>
      <c r="S161" s="492" t="s">
        <v>3</v>
      </c>
      <c r="T161" s="808"/>
      <c r="U161" s="808"/>
    </row>
    <row r="162" spans="2:21" ht="16.5" thickBot="1" thickTop="1">
      <c r="B162" s="107"/>
      <c r="C162" s="107"/>
      <c r="D162" s="107"/>
      <c r="E162" s="107"/>
      <c r="F162" s="107"/>
      <c r="G162" s="107"/>
      <c r="H162" s="107"/>
      <c r="I162" s="588"/>
      <c r="J162" s="591"/>
      <c r="K162" s="591"/>
      <c r="L162" s="595"/>
      <c r="M162" s="595"/>
      <c r="N162" s="595"/>
      <c r="O162" s="593"/>
      <c r="P162" s="587"/>
      <c r="Q162" s="809" t="s">
        <v>1418</v>
      </c>
      <c r="R162" s="809"/>
      <c r="S162" s="581" t="s">
        <v>803</v>
      </c>
      <c r="T162" s="810" t="s">
        <v>1414</v>
      </c>
      <c r="U162" s="810"/>
    </row>
    <row r="163" spans="2:21" ht="16.5" thickBot="1" thickTop="1">
      <c r="B163" s="107"/>
      <c r="C163" s="107"/>
      <c r="D163" s="107"/>
      <c r="E163" s="107"/>
      <c r="F163" s="107"/>
      <c r="G163" s="107"/>
      <c r="H163" s="107"/>
      <c r="I163" s="588"/>
      <c r="J163" s="597"/>
      <c r="K163" s="597"/>
      <c r="L163" s="594"/>
      <c r="M163" s="594"/>
      <c r="N163" s="594"/>
      <c r="O163" s="593"/>
      <c r="P163" s="587"/>
      <c r="Q163" s="810" t="s">
        <v>1428</v>
      </c>
      <c r="R163" s="810"/>
      <c r="S163" s="581" t="s">
        <v>792</v>
      </c>
      <c r="T163" s="811" t="s">
        <v>1430</v>
      </c>
      <c r="U163" s="811"/>
    </row>
    <row r="164" spans="2:21" ht="16.5" thickBot="1" thickTop="1">
      <c r="B164" s="107"/>
      <c r="C164" s="107"/>
      <c r="D164" s="107"/>
      <c r="E164" s="107"/>
      <c r="F164" s="107"/>
      <c r="G164" s="107"/>
      <c r="H164" s="107"/>
      <c r="I164" s="588"/>
      <c r="J164" s="591"/>
      <c r="K164" s="591"/>
      <c r="L164" s="598"/>
      <c r="M164" s="598"/>
      <c r="N164" s="598"/>
      <c r="O164" s="593"/>
      <c r="P164" s="587"/>
      <c r="Q164" s="810" t="s">
        <v>1421</v>
      </c>
      <c r="R164" s="810"/>
      <c r="S164" s="581" t="s">
        <v>793</v>
      </c>
      <c r="T164" s="811" t="s">
        <v>1420</v>
      </c>
      <c r="U164" s="811"/>
    </row>
    <row r="165" spans="2:21" ht="16.5" thickBot="1" thickTop="1">
      <c r="B165" s="107"/>
      <c r="C165" s="107"/>
      <c r="D165" s="107"/>
      <c r="E165" s="107"/>
      <c r="F165" s="107"/>
      <c r="G165" s="107"/>
      <c r="H165" s="107"/>
      <c r="I165" s="588"/>
      <c r="J165" s="597"/>
      <c r="K165" s="597"/>
      <c r="L165" s="595"/>
      <c r="M165" s="595"/>
      <c r="N165" s="595"/>
      <c r="O165" s="593"/>
      <c r="P165" s="587"/>
      <c r="Q165" s="810" t="s">
        <v>1424</v>
      </c>
      <c r="R165" s="810"/>
      <c r="S165" s="581" t="s">
        <v>794</v>
      </c>
      <c r="T165" s="809" t="s">
        <v>1426</v>
      </c>
      <c r="U165" s="809"/>
    </row>
    <row r="166" spans="9:21" ht="16.5" thickBot="1" thickTop="1">
      <c r="I166" s="588"/>
      <c r="J166" s="597"/>
      <c r="K166" s="597"/>
      <c r="L166" s="595"/>
      <c r="M166" s="595"/>
      <c r="N166" s="595"/>
      <c r="O166" s="593"/>
      <c r="P166" s="587"/>
      <c r="Q166" s="810" t="s">
        <v>1431</v>
      </c>
      <c r="R166" s="810"/>
      <c r="S166" s="581" t="s">
        <v>795</v>
      </c>
      <c r="T166" s="812" t="s">
        <v>1415</v>
      </c>
      <c r="U166" s="812"/>
    </row>
    <row r="167" spans="9:21" ht="16.5" thickBot="1" thickTop="1">
      <c r="I167" s="588"/>
      <c r="J167" s="597"/>
      <c r="K167" s="597"/>
      <c r="L167" s="599"/>
      <c r="M167" s="599"/>
      <c r="N167" s="599"/>
      <c r="O167" s="593"/>
      <c r="P167" s="587"/>
      <c r="Q167" s="810" t="s">
        <v>1417</v>
      </c>
      <c r="R167" s="810"/>
      <c r="S167" s="601" t="s">
        <v>796</v>
      </c>
      <c r="T167" s="809" t="s">
        <v>1427</v>
      </c>
      <c r="U167" s="809"/>
    </row>
    <row r="168" spans="9:21" ht="16.5" thickBot="1" thickTop="1">
      <c r="I168" s="588"/>
      <c r="J168" s="597"/>
      <c r="K168" s="597"/>
      <c r="L168" s="595"/>
      <c r="M168" s="595"/>
      <c r="N168" s="595"/>
      <c r="O168" s="593"/>
      <c r="P168" s="587"/>
      <c r="Q168" s="809" t="s">
        <v>1429</v>
      </c>
      <c r="R168" s="809"/>
      <c r="S168" s="489" t="s">
        <v>797</v>
      </c>
      <c r="T168" s="809" t="s">
        <v>1422</v>
      </c>
      <c r="U168" s="809"/>
    </row>
    <row r="169" spans="9:21" ht="16.5" thickBot="1" thickTop="1">
      <c r="I169" s="284"/>
      <c r="J169" s="104"/>
      <c r="K169" s="104"/>
      <c r="L169" s="586"/>
      <c r="M169" s="586"/>
      <c r="N169" s="586"/>
      <c r="O169" s="593"/>
      <c r="P169" s="587"/>
      <c r="Q169" s="811" t="s">
        <v>1411</v>
      </c>
      <c r="R169" s="811"/>
      <c r="S169" s="491" t="s">
        <v>798</v>
      </c>
      <c r="T169" s="810" t="s">
        <v>1412</v>
      </c>
      <c r="U169" s="810"/>
    </row>
    <row r="170" spans="15:21" ht="16.5" thickBot="1" thickTop="1">
      <c r="O170" s="593"/>
      <c r="P170" s="587"/>
      <c r="Q170" s="809" t="s">
        <v>1416</v>
      </c>
      <c r="R170" s="809"/>
      <c r="S170" s="491" t="s">
        <v>799</v>
      </c>
      <c r="T170" s="813" t="s">
        <v>1409</v>
      </c>
      <c r="U170" s="813"/>
    </row>
    <row r="171" spans="9:27" ht="17.25" thickBot="1" thickTop="1">
      <c r="I171" s="589"/>
      <c r="J171" s="879"/>
      <c r="K171" s="879"/>
      <c r="L171" s="879"/>
      <c r="M171" s="879"/>
      <c r="N171" s="879"/>
      <c r="O171" s="593"/>
      <c r="P171" s="587"/>
      <c r="Q171" s="812" t="s">
        <v>1432</v>
      </c>
      <c r="R171" s="812"/>
      <c r="S171" s="491" t="s">
        <v>800</v>
      </c>
      <c r="T171" s="810" t="s">
        <v>1423</v>
      </c>
      <c r="U171" s="810"/>
      <c r="V171" s="610"/>
      <c r="W171" s="610"/>
      <c r="X171" s="610"/>
      <c r="Y171" s="610"/>
      <c r="Z171" s="610"/>
      <c r="AA171" s="610"/>
    </row>
    <row r="172" spans="9:21" ht="16.5" thickBot="1" thickTop="1">
      <c r="I172" s="588"/>
      <c r="J172" s="591"/>
      <c r="K172" s="591"/>
      <c r="L172" s="592"/>
      <c r="M172" s="592"/>
      <c r="N172" s="592"/>
      <c r="O172" s="593"/>
      <c r="P172" s="587"/>
      <c r="Q172" s="812" t="s">
        <v>1425</v>
      </c>
      <c r="R172" s="812"/>
      <c r="S172" s="491" t="s">
        <v>801</v>
      </c>
      <c r="T172" s="811" t="s">
        <v>1410</v>
      </c>
      <c r="U172" s="811"/>
    </row>
    <row r="173" spans="9:21" ht="16.5" customHeight="1" thickBot="1" thickTop="1">
      <c r="I173" s="588"/>
      <c r="J173" s="591"/>
      <c r="K173" s="591"/>
      <c r="L173" s="594"/>
      <c r="M173" s="594"/>
      <c r="N173" s="594"/>
      <c r="O173" s="593"/>
      <c r="P173" s="587"/>
      <c r="Q173" s="813" t="s">
        <v>1419</v>
      </c>
      <c r="R173" s="813"/>
      <c r="S173" s="491" t="s">
        <v>802</v>
      </c>
      <c r="T173" s="810" t="s">
        <v>1413</v>
      </c>
      <c r="U173" s="810"/>
    </row>
    <row r="174" spans="9:16" ht="16.5" customHeight="1" thickTop="1">
      <c r="I174" s="588"/>
      <c r="J174" s="591"/>
      <c r="K174" s="591"/>
      <c r="L174" s="595"/>
      <c r="M174" s="595"/>
      <c r="N174" s="595"/>
      <c r="O174" s="593"/>
      <c r="P174" s="587"/>
    </row>
    <row r="175" spans="9:16" ht="15">
      <c r="I175" s="588"/>
      <c r="J175" s="596"/>
      <c r="K175" s="596"/>
      <c r="L175" s="592"/>
      <c r="M175" s="592"/>
      <c r="N175" s="592"/>
      <c r="O175" s="593"/>
      <c r="P175" s="587"/>
    </row>
    <row r="176" spans="9:20" ht="15">
      <c r="I176" s="588"/>
      <c r="J176" s="591"/>
      <c r="K176" s="591"/>
      <c r="L176" s="592"/>
      <c r="M176" s="592"/>
      <c r="N176" s="592"/>
      <c r="O176" s="593"/>
      <c r="P176" s="587"/>
      <c r="R176" s="893"/>
      <c r="S176" s="893"/>
      <c r="T176" s="893"/>
    </row>
    <row r="177" spans="9:14" ht="14.25">
      <c r="I177" s="588"/>
      <c r="J177" s="596"/>
      <c r="K177" s="596"/>
      <c r="L177" s="592"/>
      <c r="M177" s="592"/>
      <c r="N177" s="592"/>
    </row>
    <row r="178" spans="9:21" ht="14.25">
      <c r="I178" s="588"/>
      <c r="J178" s="591"/>
      <c r="K178" s="591"/>
      <c r="L178" s="595"/>
      <c r="M178" s="595"/>
      <c r="N178" s="595"/>
      <c r="O178" s="84">
        <v>7</v>
      </c>
      <c r="P178" s="479" t="s">
        <v>77</v>
      </c>
      <c r="Q178" s="479" t="s">
        <v>69</v>
      </c>
      <c r="R178" s="479" t="s">
        <v>474</v>
      </c>
      <c r="S178" s="479" t="s">
        <v>776</v>
      </c>
      <c r="T178" s="479" t="s">
        <v>73</v>
      </c>
      <c r="U178" s="479" t="s">
        <v>777</v>
      </c>
    </row>
    <row r="179" spans="9:16" ht="15.75" thickBot="1">
      <c r="I179" s="588"/>
      <c r="J179" s="597"/>
      <c r="K179" s="597"/>
      <c r="L179" s="594"/>
      <c r="M179" s="594"/>
      <c r="N179" s="594"/>
      <c r="O179" s="590"/>
      <c r="P179" s="604"/>
    </row>
    <row r="180" spans="9:21" ht="16.5" thickBot="1" thickTop="1">
      <c r="I180" s="588"/>
      <c r="J180" s="591"/>
      <c r="K180" s="591"/>
      <c r="L180" s="595"/>
      <c r="M180" s="595"/>
      <c r="N180" s="595"/>
      <c r="O180" s="593"/>
      <c r="P180" s="587"/>
      <c r="Q180" s="792" t="s">
        <v>890</v>
      </c>
      <c r="R180" s="792"/>
      <c r="S180" s="806" t="s">
        <v>1405</v>
      </c>
      <c r="T180" s="863">
        <v>42670</v>
      </c>
      <c r="U180" s="863"/>
    </row>
    <row r="181" spans="9:21" ht="14.25" customHeight="1" thickBot="1" thickTop="1">
      <c r="I181" s="588"/>
      <c r="J181" s="597"/>
      <c r="K181" s="597"/>
      <c r="L181" s="594"/>
      <c r="M181" s="594"/>
      <c r="N181" s="594"/>
      <c r="O181" s="593"/>
      <c r="P181" s="587"/>
      <c r="Q181" s="792"/>
      <c r="R181" s="792"/>
      <c r="S181" s="806"/>
      <c r="T181" s="863"/>
      <c r="U181" s="863"/>
    </row>
    <row r="182" spans="9:21" ht="14.25" customHeight="1" thickBot="1" thickTop="1">
      <c r="I182" s="588"/>
      <c r="J182" s="591"/>
      <c r="K182" s="591"/>
      <c r="L182" s="598"/>
      <c r="M182" s="598"/>
      <c r="N182" s="598"/>
      <c r="O182" s="593"/>
      <c r="P182" s="587"/>
      <c r="Q182" s="808"/>
      <c r="R182" s="808"/>
      <c r="S182" s="492" t="s">
        <v>3</v>
      </c>
      <c r="T182" s="808"/>
      <c r="U182" s="808"/>
    </row>
    <row r="183" spans="9:21" ht="16.5" thickBot="1" thickTop="1">
      <c r="I183" s="588"/>
      <c r="J183" s="597"/>
      <c r="K183" s="597"/>
      <c r="L183" s="595"/>
      <c r="M183" s="595"/>
      <c r="N183" s="595"/>
      <c r="O183" s="593"/>
      <c r="P183" s="587"/>
      <c r="Q183" s="809" t="s">
        <v>1413</v>
      </c>
      <c r="R183" s="809"/>
      <c r="S183" s="489" t="s">
        <v>803</v>
      </c>
      <c r="T183" s="810" t="s">
        <v>1425</v>
      </c>
      <c r="U183" s="810"/>
    </row>
    <row r="184" spans="9:21" ht="16.5" thickBot="1" thickTop="1">
      <c r="I184" s="588"/>
      <c r="J184" s="597"/>
      <c r="K184" s="597"/>
      <c r="L184" s="595"/>
      <c r="M184" s="595"/>
      <c r="N184" s="595"/>
      <c r="O184" s="593"/>
      <c r="P184" s="587"/>
      <c r="Q184" s="810" t="s">
        <v>1410</v>
      </c>
      <c r="R184" s="810"/>
      <c r="S184" s="489" t="s">
        <v>792</v>
      </c>
      <c r="T184" s="811" t="s">
        <v>1432</v>
      </c>
      <c r="U184" s="811"/>
    </row>
    <row r="185" spans="9:21" ht="16.5" thickBot="1" thickTop="1">
      <c r="I185" s="588"/>
      <c r="J185" s="597"/>
      <c r="K185" s="597"/>
      <c r="L185" s="599"/>
      <c r="M185" s="599"/>
      <c r="N185" s="599"/>
      <c r="O185" s="593"/>
      <c r="P185" s="587"/>
      <c r="Q185" s="810" t="s">
        <v>1423</v>
      </c>
      <c r="R185" s="810"/>
      <c r="S185" s="489" t="s">
        <v>793</v>
      </c>
      <c r="T185" s="811" t="s">
        <v>1429</v>
      </c>
      <c r="U185" s="811"/>
    </row>
    <row r="186" spans="9:21" ht="16.5" thickBot="1" thickTop="1">
      <c r="I186" s="588"/>
      <c r="J186" s="597"/>
      <c r="K186" s="597"/>
      <c r="L186" s="595"/>
      <c r="M186" s="595"/>
      <c r="N186" s="595"/>
      <c r="O186" s="593"/>
      <c r="P186" s="587"/>
      <c r="Q186" s="810" t="s">
        <v>1412</v>
      </c>
      <c r="R186" s="810"/>
      <c r="S186" s="489" t="s">
        <v>794</v>
      </c>
      <c r="T186" s="809" t="s">
        <v>1419</v>
      </c>
      <c r="U186" s="809"/>
    </row>
    <row r="187" spans="9:21" ht="16.5" thickBot="1" thickTop="1">
      <c r="I187" s="588"/>
      <c r="J187" s="596"/>
      <c r="K187" s="596"/>
      <c r="L187" s="594"/>
      <c r="M187" s="594"/>
      <c r="N187" s="594"/>
      <c r="O187" s="593"/>
      <c r="P187" s="587"/>
      <c r="Q187" s="810" t="s">
        <v>1422</v>
      </c>
      <c r="R187" s="810"/>
      <c r="S187" s="489" t="s">
        <v>795</v>
      </c>
      <c r="T187" s="812" t="s">
        <v>1409</v>
      </c>
      <c r="U187" s="812"/>
    </row>
    <row r="188" spans="9:21" ht="16.5" thickBot="1" thickTop="1">
      <c r="I188" s="588"/>
      <c r="J188" s="591"/>
      <c r="K188" s="591"/>
      <c r="L188" s="594"/>
      <c r="M188" s="594"/>
      <c r="N188" s="594"/>
      <c r="O188" s="593"/>
      <c r="P188" s="587"/>
      <c r="Q188" s="810" t="s">
        <v>1416</v>
      </c>
      <c r="R188" s="810"/>
      <c r="S188" s="490" t="s">
        <v>796</v>
      </c>
      <c r="T188" s="809" t="s">
        <v>1411</v>
      </c>
      <c r="U188" s="809"/>
    </row>
    <row r="189" spans="9:21" ht="16.5" thickBot="1" thickTop="1">
      <c r="I189" s="588"/>
      <c r="J189" s="591"/>
      <c r="K189" s="591"/>
      <c r="L189" s="594"/>
      <c r="M189" s="594"/>
      <c r="N189" s="594"/>
      <c r="O189" s="593"/>
      <c r="P189" s="587"/>
      <c r="Q189" s="809" t="s">
        <v>1427</v>
      </c>
      <c r="R189" s="809"/>
      <c r="S189" s="581" t="s">
        <v>797</v>
      </c>
      <c r="T189" s="809" t="s">
        <v>1431</v>
      </c>
      <c r="U189" s="809"/>
    </row>
    <row r="190" spans="15:21" ht="16.5" thickBot="1" thickTop="1">
      <c r="O190" s="593"/>
      <c r="P190" s="587"/>
      <c r="Q190" s="811" t="s">
        <v>1415</v>
      </c>
      <c r="R190" s="811"/>
      <c r="S190" s="582" t="s">
        <v>798</v>
      </c>
      <c r="T190" s="810" t="s">
        <v>1424</v>
      </c>
      <c r="U190" s="810"/>
    </row>
    <row r="191" spans="15:21" ht="16.5" thickBot="1" thickTop="1">
      <c r="O191" s="593"/>
      <c r="P191" s="587"/>
      <c r="Q191" s="809" t="s">
        <v>1426</v>
      </c>
      <c r="R191" s="809"/>
      <c r="S191" s="582" t="s">
        <v>799</v>
      </c>
      <c r="T191" s="813" t="s">
        <v>1418</v>
      </c>
      <c r="U191" s="813"/>
    </row>
    <row r="192" spans="9:27" ht="17.25" thickBot="1" thickTop="1">
      <c r="I192" s="589"/>
      <c r="J192" s="879"/>
      <c r="K192" s="879"/>
      <c r="L192" s="879"/>
      <c r="M192" s="879"/>
      <c r="N192" s="879"/>
      <c r="O192" s="593"/>
      <c r="P192" s="587"/>
      <c r="Q192" s="812" t="s">
        <v>1430</v>
      </c>
      <c r="R192" s="812"/>
      <c r="S192" s="582" t="s">
        <v>800</v>
      </c>
      <c r="T192" s="810" t="s">
        <v>1417</v>
      </c>
      <c r="U192" s="810"/>
      <c r="V192" s="607"/>
      <c r="W192" s="607"/>
      <c r="X192" s="607"/>
      <c r="Y192" s="607"/>
      <c r="Z192" s="607"/>
      <c r="AA192" s="607"/>
    </row>
    <row r="193" spans="9:21" ht="16.5" thickBot="1" thickTop="1">
      <c r="I193" s="588"/>
      <c r="J193" s="591"/>
      <c r="K193" s="591"/>
      <c r="L193" s="592"/>
      <c r="M193" s="592"/>
      <c r="N193" s="592"/>
      <c r="O193" s="593"/>
      <c r="P193" s="587"/>
      <c r="Q193" s="812" t="s">
        <v>1414</v>
      </c>
      <c r="R193" s="812"/>
      <c r="S193" s="582" t="s">
        <v>801</v>
      </c>
      <c r="T193" s="811" t="s">
        <v>1420</v>
      </c>
      <c r="U193" s="811"/>
    </row>
    <row r="194" spans="9:21" ht="16.5" customHeight="1" thickBot="1" thickTop="1">
      <c r="I194" s="588"/>
      <c r="J194" s="591"/>
      <c r="K194" s="591"/>
      <c r="L194" s="594"/>
      <c r="M194" s="594"/>
      <c r="N194" s="594"/>
      <c r="O194" s="593"/>
      <c r="P194" s="587"/>
      <c r="Q194" s="813" t="s">
        <v>1421</v>
      </c>
      <c r="R194" s="813"/>
      <c r="S194" s="582" t="s">
        <v>802</v>
      </c>
      <c r="T194" s="810" t="s">
        <v>1428</v>
      </c>
      <c r="U194" s="810"/>
    </row>
    <row r="195" spans="9:16" ht="16.5" customHeight="1" thickTop="1">
      <c r="I195" s="107"/>
      <c r="N195" s="107"/>
      <c r="O195" s="590"/>
      <c r="P195" s="587"/>
    </row>
    <row r="196" spans="9:16" ht="15.75">
      <c r="I196" s="589"/>
      <c r="J196" s="879"/>
      <c r="K196" s="879"/>
      <c r="L196" s="879"/>
      <c r="M196" s="879"/>
      <c r="N196" s="879"/>
      <c r="O196" s="593"/>
      <c r="P196" s="587"/>
    </row>
    <row r="197" spans="9:20" ht="15">
      <c r="I197" s="588"/>
      <c r="J197" s="591"/>
      <c r="K197" s="591"/>
      <c r="L197" s="592"/>
      <c r="M197" s="592"/>
      <c r="N197" s="592"/>
      <c r="O197" s="593"/>
      <c r="P197" s="587"/>
      <c r="R197" s="893"/>
      <c r="S197" s="893"/>
      <c r="T197" s="893"/>
    </row>
    <row r="198" spans="9:15" ht="15">
      <c r="I198" s="588"/>
      <c r="J198" s="591"/>
      <c r="K198" s="591"/>
      <c r="L198" s="594"/>
      <c r="M198" s="594"/>
      <c r="N198" s="594"/>
      <c r="O198" s="593"/>
    </row>
    <row r="199" spans="9:21" ht="15">
      <c r="I199" s="588"/>
      <c r="J199" s="591"/>
      <c r="K199" s="591"/>
      <c r="L199" s="595"/>
      <c r="M199" s="595"/>
      <c r="N199" s="595"/>
      <c r="O199" s="593">
        <v>8</v>
      </c>
      <c r="P199" s="281" t="s">
        <v>93</v>
      </c>
      <c r="Q199" s="281" t="s">
        <v>89</v>
      </c>
      <c r="R199" s="281" t="s">
        <v>487</v>
      </c>
      <c r="S199" s="281" t="s">
        <v>778</v>
      </c>
      <c r="T199" s="281" t="s">
        <v>67</v>
      </c>
      <c r="U199" s="281" t="s">
        <v>495</v>
      </c>
    </row>
    <row r="200" spans="9:16" ht="15.75" thickBot="1">
      <c r="I200" s="588"/>
      <c r="J200" s="596"/>
      <c r="K200" s="596"/>
      <c r="L200" s="592"/>
      <c r="M200" s="592"/>
      <c r="N200" s="592"/>
      <c r="O200" s="593"/>
      <c r="P200" s="604"/>
    </row>
    <row r="201" spans="9:21" ht="14.25" customHeight="1" thickBot="1" thickTop="1">
      <c r="I201" s="588"/>
      <c r="J201" s="591"/>
      <c r="K201" s="591"/>
      <c r="L201" s="592"/>
      <c r="M201" s="592"/>
      <c r="N201" s="592"/>
      <c r="O201" s="593"/>
      <c r="P201" s="587"/>
      <c r="Q201" s="792" t="s">
        <v>892</v>
      </c>
      <c r="R201" s="792"/>
      <c r="S201" s="806" t="s">
        <v>1405</v>
      </c>
      <c r="T201" s="807">
        <v>42677</v>
      </c>
      <c r="U201" s="807"/>
    </row>
    <row r="202" spans="9:21" ht="14.25" customHeight="1" thickBot="1" thickTop="1">
      <c r="I202" s="588"/>
      <c r="J202" s="596"/>
      <c r="K202" s="596"/>
      <c r="L202" s="592"/>
      <c r="M202" s="592"/>
      <c r="N202" s="592"/>
      <c r="O202" s="593"/>
      <c r="P202" s="587"/>
      <c r="Q202" s="792"/>
      <c r="R202" s="792"/>
      <c r="S202" s="806"/>
      <c r="T202" s="807"/>
      <c r="U202" s="807"/>
    </row>
    <row r="203" spans="9:21" ht="16.5" thickBot="1" thickTop="1">
      <c r="I203" s="588"/>
      <c r="J203" s="591"/>
      <c r="K203" s="591"/>
      <c r="L203" s="595"/>
      <c r="M203" s="595"/>
      <c r="N203" s="595"/>
      <c r="O203" s="593"/>
      <c r="P203" s="587"/>
      <c r="Q203" s="808"/>
      <c r="R203" s="808"/>
      <c r="S203" s="492" t="s">
        <v>3</v>
      </c>
      <c r="T203" s="808"/>
      <c r="U203" s="808"/>
    </row>
    <row r="204" spans="9:21" ht="16.5" thickBot="1" thickTop="1">
      <c r="I204" s="588"/>
      <c r="J204" s="597"/>
      <c r="K204" s="597"/>
      <c r="L204" s="594"/>
      <c r="M204" s="594"/>
      <c r="N204" s="594"/>
      <c r="O204" s="593"/>
      <c r="P204" s="587"/>
      <c r="Q204" s="809" t="s">
        <v>1424</v>
      </c>
      <c r="R204" s="809"/>
      <c r="S204" s="581" t="s">
        <v>803</v>
      </c>
      <c r="T204" s="810" t="s">
        <v>1417</v>
      </c>
      <c r="U204" s="810"/>
    </row>
    <row r="205" spans="9:21" ht="16.5" thickBot="1" thickTop="1">
      <c r="I205" s="588"/>
      <c r="J205" s="591"/>
      <c r="K205" s="591"/>
      <c r="L205" s="595"/>
      <c r="M205" s="595"/>
      <c r="N205" s="595"/>
      <c r="O205" s="593"/>
      <c r="P205" s="587"/>
      <c r="Q205" s="810" t="s">
        <v>1418</v>
      </c>
      <c r="R205" s="810"/>
      <c r="S205" s="581" t="s">
        <v>792</v>
      </c>
      <c r="T205" s="811" t="s">
        <v>1427</v>
      </c>
      <c r="U205" s="811"/>
    </row>
    <row r="206" spans="9:21" ht="16.5" thickBot="1" thickTop="1">
      <c r="I206" s="588"/>
      <c r="J206" s="597"/>
      <c r="K206" s="597"/>
      <c r="L206" s="594"/>
      <c r="M206" s="594"/>
      <c r="N206" s="594"/>
      <c r="O206" s="593"/>
      <c r="P206" s="587"/>
      <c r="Q206" s="810" t="s">
        <v>1431</v>
      </c>
      <c r="R206" s="810"/>
      <c r="S206" s="581" t="s">
        <v>793</v>
      </c>
      <c r="T206" s="811" t="s">
        <v>1428</v>
      </c>
      <c r="U206" s="811"/>
    </row>
    <row r="207" spans="9:21" ht="16.5" thickBot="1" thickTop="1">
      <c r="I207" s="588"/>
      <c r="J207" s="591"/>
      <c r="K207" s="591"/>
      <c r="L207" s="598"/>
      <c r="M207" s="598"/>
      <c r="N207" s="598"/>
      <c r="O207" s="593"/>
      <c r="P207" s="587"/>
      <c r="Q207" s="810" t="s">
        <v>1415</v>
      </c>
      <c r="R207" s="810"/>
      <c r="S207" s="581" t="s">
        <v>794</v>
      </c>
      <c r="T207" s="809" t="s">
        <v>1414</v>
      </c>
      <c r="U207" s="809"/>
    </row>
    <row r="208" spans="9:21" ht="16.5" thickBot="1" thickTop="1">
      <c r="I208" s="588"/>
      <c r="J208" s="597"/>
      <c r="K208" s="597"/>
      <c r="L208" s="595"/>
      <c r="M208" s="595"/>
      <c r="N208" s="595"/>
      <c r="O208" s="593"/>
      <c r="P208" s="587"/>
      <c r="Q208" s="810" t="s">
        <v>1426</v>
      </c>
      <c r="R208" s="810"/>
      <c r="S208" s="581" t="s">
        <v>795</v>
      </c>
      <c r="T208" s="812" t="s">
        <v>1421</v>
      </c>
      <c r="U208" s="812"/>
    </row>
    <row r="209" spans="9:21" ht="16.5" thickBot="1" thickTop="1">
      <c r="I209" s="588"/>
      <c r="J209" s="597"/>
      <c r="K209" s="597"/>
      <c r="L209" s="595"/>
      <c r="M209" s="595"/>
      <c r="N209" s="595"/>
      <c r="O209" s="593"/>
      <c r="P209" s="587"/>
      <c r="Q209" s="810" t="s">
        <v>1420</v>
      </c>
      <c r="R209" s="810"/>
      <c r="S209" s="601" t="s">
        <v>796</v>
      </c>
      <c r="T209" s="809" t="s">
        <v>1430</v>
      </c>
      <c r="U209" s="809"/>
    </row>
    <row r="210" spans="9:21" ht="16.5" thickBot="1" thickTop="1">
      <c r="I210" s="588"/>
      <c r="J210" s="597"/>
      <c r="K210" s="597"/>
      <c r="L210" s="599"/>
      <c r="M210" s="599"/>
      <c r="N210" s="599"/>
      <c r="O210" s="593"/>
      <c r="P210" s="587"/>
      <c r="Q210" s="809" t="s">
        <v>1432</v>
      </c>
      <c r="R210" s="809"/>
      <c r="S210" s="489" t="s">
        <v>797</v>
      </c>
      <c r="T210" s="809" t="s">
        <v>1419</v>
      </c>
      <c r="U210" s="809"/>
    </row>
    <row r="211" spans="9:21" ht="16.5" thickBot="1" thickTop="1">
      <c r="I211" s="588"/>
      <c r="J211" s="597"/>
      <c r="K211" s="597"/>
      <c r="L211" s="595"/>
      <c r="M211" s="595"/>
      <c r="N211" s="595"/>
      <c r="O211" s="593"/>
      <c r="P211" s="587"/>
      <c r="Q211" s="811" t="s">
        <v>1429</v>
      </c>
      <c r="R211" s="811"/>
      <c r="S211" s="491" t="s">
        <v>798</v>
      </c>
      <c r="T211" s="810" t="s">
        <v>1413</v>
      </c>
      <c r="U211" s="810"/>
    </row>
    <row r="212" spans="9:21" ht="16.5" thickBot="1" thickTop="1">
      <c r="I212" s="588"/>
      <c r="J212" s="596"/>
      <c r="K212" s="596"/>
      <c r="L212" s="594"/>
      <c r="M212" s="594"/>
      <c r="N212" s="594"/>
      <c r="O212" s="593"/>
      <c r="P212" s="587"/>
      <c r="Q212" s="809" t="s">
        <v>1425</v>
      </c>
      <c r="R212" s="809"/>
      <c r="S212" s="491" t="s">
        <v>799</v>
      </c>
      <c r="T212" s="813" t="s">
        <v>1411</v>
      </c>
      <c r="U212" s="813"/>
    </row>
    <row r="213" spans="9:27" ht="16.5" thickBot="1" thickTop="1">
      <c r="I213" s="588"/>
      <c r="J213" s="591"/>
      <c r="K213" s="591"/>
      <c r="L213" s="594"/>
      <c r="M213" s="594"/>
      <c r="N213" s="594"/>
      <c r="O213" s="593"/>
      <c r="P213" s="587"/>
      <c r="Q213" s="812" t="s">
        <v>1410</v>
      </c>
      <c r="R213" s="812"/>
      <c r="S213" s="491" t="s">
        <v>800</v>
      </c>
      <c r="T213" s="810" t="s">
        <v>1422</v>
      </c>
      <c r="U213" s="810"/>
      <c r="V213" s="610"/>
      <c r="W213" s="610"/>
      <c r="X213" s="610"/>
      <c r="Y213" s="610"/>
      <c r="Z213" s="610"/>
      <c r="AA213" s="610"/>
    </row>
    <row r="214" spans="9:21" ht="16.5" thickBot="1" thickTop="1">
      <c r="I214" s="588"/>
      <c r="J214" s="591"/>
      <c r="K214" s="591"/>
      <c r="L214" s="594"/>
      <c r="M214" s="594"/>
      <c r="N214" s="594"/>
      <c r="O214" s="593"/>
      <c r="P214" s="587"/>
      <c r="Q214" s="812" t="s">
        <v>1423</v>
      </c>
      <c r="R214" s="812"/>
      <c r="S214" s="491" t="s">
        <v>801</v>
      </c>
      <c r="T214" s="811" t="s">
        <v>1416</v>
      </c>
      <c r="U214" s="811"/>
    </row>
    <row r="215" spans="9:21" ht="16.5" customHeight="1" thickBot="1" thickTop="1">
      <c r="I215" s="107"/>
      <c r="N215" s="107"/>
      <c r="O215" s="593"/>
      <c r="P215" s="587"/>
      <c r="Q215" s="813" t="s">
        <v>1409</v>
      </c>
      <c r="R215" s="813"/>
      <c r="S215" s="491" t="s">
        <v>802</v>
      </c>
      <c r="T215" s="810" t="s">
        <v>1412</v>
      </c>
      <c r="U215" s="810"/>
    </row>
    <row r="216" spans="9:16" ht="16.5" customHeight="1" thickTop="1">
      <c r="I216" s="107"/>
      <c r="N216" s="107"/>
      <c r="O216" s="593"/>
      <c r="P216" s="587"/>
    </row>
    <row r="217" spans="2:16" ht="16.5" thickBot="1">
      <c r="B217" s="588"/>
      <c r="C217" s="289"/>
      <c r="D217" s="289"/>
      <c r="E217" s="289"/>
      <c r="F217" s="289"/>
      <c r="G217" s="289"/>
      <c r="H217" s="289"/>
      <c r="I217" s="589"/>
      <c r="J217" s="879"/>
      <c r="K217" s="879"/>
      <c r="L217" s="879"/>
      <c r="M217" s="879"/>
      <c r="N217" s="879"/>
      <c r="O217" s="593"/>
      <c r="P217" s="587"/>
    </row>
    <row r="218" spans="2:20" ht="17.25" thickBot="1" thickTop="1">
      <c r="B218" s="484"/>
      <c r="C218" s="819" t="s">
        <v>110</v>
      </c>
      <c r="D218" s="819"/>
      <c r="E218" s="819"/>
      <c r="F218" s="819"/>
      <c r="G218" s="289"/>
      <c r="H218" s="289"/>
      <c r="I218" s="588"/>
      <c r="J218" s="591"/>
      <c r="K218" s="591"/>
      <c r="L218" s="592"/>
      <c r="M218" s="592"/>
      <c r="N218" s="592"/>
      <c r="O218" s="593"/>
      <c r="R218" s="893"/>
      <c r="S218" s="893"/>
      <c r="T218" s="893"/>
    </row>
    <row r="219" spans="1:14" ht="15.75" thickBot="1" thickTop="1">
      <c r="A219" s="688"/>
      <c r="B219" s="585" t="s">
        <v>20</v>
      </c>
      <c r="C219" s="873" t="s">
        <v>1412</v>
      </c>
      <c r="D219" s="873"/>
      <c r="E219" s="873"/>
      <c r="F219" s="873"/>
      <c r="G219" s="688"/>
      <c r="H219" s="691"/>
      <c r="I219" s="588"/>
      <c r="J219" s="591"/>
      <c r="K219" s="591"/>
      <c r="L219" s="594"/>
      <c r="M219" s="594"/>
      <c r="N219" s="594"/>
    </row>
    <row r="220" spans="1:21" ht="15.75" thickBot="1" thickTop="1">
      <c r="A220" s="688"/>
      <c r="B220" s="585" t="s">
        <v>21</v>
      </c>
      <c r="C220" s="873" t="s">
        <v>1423</v>
      </c>
      <c r="D220" s="873"/>
      <c r="E220" s="873"/>
      <c r="F220" s="873"/>
      <c r="G220" s="688"/>
      <c r="H220" s="691"/>
      <c r="I220" s="588"/>
      <c r="J220" s="591"/>
      <c r="K220" s="591"/>
      <c r="L220" s="595"/>
      <c r="M220" s="595"/>
      <c r="N220" s="595"/>
      <c r="P220" s="479" t="s">
        <v>506</v>
      </c>
      <c r="Q220" s="479" t="s">
        <v>779</v>
      </c>
      <c r="R220" s="479" t="s">
        <v>87</v>
      </c>
      <c r="S220" s="479" t="s">
        <v>86</v>
      </c>
      <c r="T220" s="479" t="s">
        <v>88</v>
      </c>
      <c r="U220" s="479" t="s">
        <v>780</v>
      </c>
    </row>
    <row r="221" spans="1:16" ht="14.25" customHeight="1" thickBot="1" thickTop="1">
      <c r="A221" s="688"/>
      <c r="B221" s="585" t="s">
        <v>22</v>
      </c>
      <c r="C221" s="602" t="s">
        <v>1416</v>
      </c>
      <c r="D221" s="602"/>
      <c r="E221" s="603"/>
      <c r="F221" s="603"/>
      <c r="G221" s="688"/>
      <c r="H221" s="691"/>
      <c r="I221" s="588"/>
      <c r="J221" s="596"/>
      <c r="K221" s="596"/>
      <c r="L221" s="592"/>
      <c r="M221" s="592"/>
      <c r="N221" s="592"/>
      <c r="O221" s="84">
        <v>9</v>
      </c>
      <c r="P221" s="604"/>
    </row>
    <row r="222" spans="1:21" ht="14.25" customHeight="1" thickBot="1" thickTop="1">
      <c r="A222" s="688"/>
      <c r="B222" s="585" t="s">
        <v>37</v>
      </c>
      <c r="C222" s="876" t="s">
        <v>1410</v>
      </c>
      <c r="D222" s="876"/>
      <c r="E222" s="876"/>
      <c r="F222" s="876"/>
      <c r="G222" s="688"/>
      <c r="H222" s="691"/>
      <c r="I222" s="588"/>
      <c r="J222" s="591"/>
      <c r="K222" s="591"/>
      <c r="L222" s="592"/>
      <c r="M222" s="592"/>
      <c r="N222" s="592"/>
      <c r="O222" s="590"/>
      <c r="P222" s="587"/>
      <c r="Q222" s="792" t="s">
        <v>897</v>
      </c>
      <c r="R222" s="792"/>
      <c r="S222" s="806" t="s">
        <v>1405</v>
      </c>
      <c r="T222" s="807">
        <v>42684</v>
      </c>
      <c r="U222" s="807"/>
    </row>
    <row r="223" spans="1:21" ht="16.5" customHeight="1" thickBot="1" thickTop="1">
      <c r="A223" s="688"/>
      <c r="B223" s="585" t="s">
        <v>38</v>
      </c>
      <c r="C223" s="873" t="s">
        <v>1413</v>
      </c>
      <c r="D223" s="873"/>
      <c r="E223" s="873"/>
      <c r="F223" s="873"/>
      <c r="G223" s="688"/>
      <c r="H223" s="691"/>
      <c r="I223" s="588"/>
      <c r="J223" s="596"/>
      <c r="K223" s="596"/>
      <c r="L223" s="592"/>
      <c r="M223" s="592"/>
      <c r="N223" s="592"/>
      <c r="O223" s="593"/>
      <c r="P223" s="587"/>
      <c r="Q223" s="792"/>
      <c r="R223" s="792"/>
      <c r="S223" s="806"/>
      <c r="T223" s="807"/>
      <c r="U223" s="807"/>
    </row>
    <row r="224" spans="1:21" ht="16.5" thickBot="1" thickTop="1">
      <c r="A224" s="688"/>
      <c r="B224" s="585" t="s">
        <v>39</v>
      </c>
      <c r="C224" s="876" t="s">
        <v>1422</v>
      </c>
      <c r="D224" s="876"/>
      <c r="E224" s="876"/>
      <c r="F224" s="876"/>
      <c r="G224" s="688"/>
      <c r="H224" s="691"/>
      <c r="I224" s="588"/>
      <c r="J224" s="591"/>
      <c r="K224" s="591"/>
      <c r="L224" s="595"/>
      <c r="M224" s="595"/>
      <c r="N224" s="595"/>
      <c r="O224" s="593"/>
      <c r="P224" s="587"/>
      <c r="Q224" s="808"/>
      <c r="R224" s="808"/>
      <c r="S224" s="492" t="s">
        <v>3</v>
      </c>
      <c r="T224" s="808"/>
      <c r="U224" s="808"/>
    </row>
    <row r="225" spans="1:21" ht="16.5" thickBot="1" thickTop="1">
      <c r="A225" s="688"/>
      <c r="B225" s="585" t="s">
        <v>40</v>
      </c>
      <c r="C225" s="873" t="s">
        <v>1425</v>
      </c>
      <c r="D225" s="873"/>
      <c r="E225" s="873"/>
      <c r="F225" s="873"/>
      <c r="G225" s="688"/>
      <c r="H225" s="691"/>
      <c r="I225" s="588"/>
      <c r="J225" s="597"/>
      <c r="K225" s="597"/>
      <c r="L225" s="594"/>
      <c r="M225" s="594"/>
      <c r="N225" s="594"/>
      <c r="O225" s="593"/>
      <c r="P225" s="587"/>
      <c r="Q225" s="809" t="s">
        <v>1422</v>
      </c>
      <c r="R225" s="809"/>
      <c r="S225" s="489" t="s">
        <v>803</v>
      </c>
      <c r="T225" s="810" t="s">
        <v>1412</v>
      </c>
      <c r="U225" s="810"/>
    </row>
    <row r="226" spans="1:21" ht="16.5" thickBot="1" thickTop="1">
      <c r="A226" s="688"/>
      <c r="B226" s="585" t="s">
        <v>41</v>
      </c>
      <c r="C226" s="874" t="s">
        <v>1409</v>
      </c>
      <c r="D226" s="874"/>
      <c r="E226" s="874"/>
      <c r="F226" s="874"/>
      <c r="G226" s="688"/>
      <c r="H226" s="691"/>
      <c r="I226" s="588"/>
      <c r="J226" s="591"/>
      <c r="K226" s="591"/>
      <c r="L226" s="595"/>
      <c r="M226" s="595"/>
      <c r="N226" s="595"/>
      <c r="O226" s="593"/>
      <c r="P226" s="587"/>
      <c r="Q226" s="810" t="s">
        <v>1423</v>
      </c>
      <c r="R226" s="810"/>
      <c r="S226" s="489" t="s">
        <v>792</v>
      </c>
      <c r="T226" s="811" t="s">
        <v>1411</v>
      </c>
      <c r="U226" s="811"/>
    </row>
    <row r="227" spans="1:21" ht="16.5" thickBot="1" thickTop="1">
      <c r="A227" s="688"/>
      <c r="B227" s="585" t="s">
        <v>42</v>
      </c>
      <c r="C227" s="873" t="s">
        <v>1419</v>
      </c>
      <c r="D227" s="873"/>
      <c r="E227" s="873"/>
      <c r="F227" s="873"/>
      <c r="G227" s="688"/>
      <c r="H227" s="691"/>
      <c r="I227" s="588"/>
      <c r="J227" s="597"/>
      <c r="K227" s="597"/>
      <c r="L227" s="594"/>
      <c r="M227" s="594"/>
      <c r="N227" s="594"/>
      <c r="O227" s="593"/>
      <c r="P227" s="587"/>
      <c r="Q227" s="813" t="s">
        <v>1409</v>
      </c>
      <c r="R227" s="813"/>
      <c r="S227" s="489" t="s">
        <v>793</v>
      </c>
      <c r="T227" s="811" t="s">
        <v>1432</v>
      </c>
      <c r="U227" s="811"/>
    </row>
    <row r="228" spans="1:21" ht="16.5" thickBot="1" thickTop="1">
      <c r="A228" s="688"/>
      <c r="B228" s="585" t="s">
        <v>43</v>
      </c>
      <c r="C228" s="872" t="s">
        <v>1429</v>
      </c>
      <c r="D228" s="872"/>
      <c r="E228" s="872"/>
      <c r="F228" s="872"/>
      <c r="G228" s="688"/>
      <c r="H228" s="691"/>
      <c r="I228" s="588"/>
      <c r="J228" s="591"/>
      <c r="K228" s="591"/>
      <c r="L228" s="598"/>
      <c r="M228" s="598"/>
      <c r="N228" s="598"/>
      <c r="O228" s="593"/>
      <c r="P228" s="587"/>
      <c r="Q228" s="810" t="s">
        <v>1416</v>
      </c>
      <c r="R228" s="810"/>
      <c r="S228" s="489" t="s">
        <v>794</v>
      </c>
      <c r="T228" s="809" t="s">
        <v>1413</v>
      </c>
      <c r="U228" s="809"/>
    </row>
    <row r="229" spans="1:21" ht="16.5" thickBot="1" thickTop="1">
      <c r="A229" s="688"/>
      <c r="B229" s="585" t="s">
        <v>44</v>
      </c>
      <c r="C229" s="873" t="s">
        <v>1411</v>
      </c>
      <c r="D229" s="873"/>
      <c r="E229" s="873"/>
      <c r="F229" s="873"/>
      <c r="G229" s="688"/>
      <c r="H229" s="691"/>
      <c r="I229" s="588"/>
      <c r="J229" s="597"/>
      <c r="K229" s="597"/>
      <c r="L229" s="595"/>
      <c r="M229" s="595"/>
      <c r="N229" s="595"/>
      <c r="O229" s="593"/>
      <c r="P229" s="587"/>
      <c r="Q229" s="810" t="s">
        <v>1410</v>
      </c>
      <c r="R229" s="810"/>
      <c r="S229" s="489" t="s">
        <v>795</v>
      </c>
      <c r="T229" s="812" t="s">
        <v>1419</v>
      </c>
      <c r="U229" s="812"/>
    </row>
    <row r="230" spans="1:21" ht="16.5" thickBot="1" thickTop="1">
      <c r="A230" s="688"/>
      <c r="B230" s="585" t="s">
        <v>98</v>
      </c>
      <c r="C230" s="874" t="s">
        <v>1432</v>
      </c>
      <c r="D230" s="874"/>
      <c r="E230" s="874"/>
      <c r="F230" s="874"/>
      <c r="G230" s="688"/>
      <c r="H230" s="691"/>
      <c r="I230" s="588"/>
      <c r="J230" s="597"/>
      <c r="K230" s="597"/>
      <c r="L230" s="595"/>
      <c r="M230" s="595"/>
      <c r="N230" s="595"/>
      <c r="O230" s="593"/>
      <c r="P230" s="587"/>
      <c r="Q230" s="810" t="s">
        <v>1425</v>
      </c>
      <c r="R230" s="810"/>
      <c r="S230" s="490" t="s">
        <v>796</v>
      </c>
      <c r="T230" s="809" t="s">
        <v>1429</v>
      </c>
      <c r="U230" s="809"/>
    </row>
    <row r="231" spans="1:21" ht="16.5" thickBot="1" thickTop="1">
      <c r="A231" s="688"/>
      <c r="B231" s="875"/>
      <c r="C231" s="875"/>
      <c r="D231" s="875"/>
      <c r="E231" s="875"/>
      <c r="F231" s="875"/>
      <c r="G231" s="688"/>
      <c r="H231" s="691"/>
      <c r="I231" s="588"/>
      <c r="J231" s="597"/>
      <c r="K231" s="597"/>
      <c r="L231" s="599"/>
      <c r="M231" s="599"/>
      <c r="N231" s="599"/>
      <c r="O231" s="593"/>
      <c r="P231" s="587"/>
      <c r="Q231" s="809" t="s">
        <v>1414</v>
      </c>
      <c r="R231" s="809"/>
      <c r="S231" s="581" t="s">
        <v>797</v>
      </c>
      <c r="T231" s="809" t="s">
        <v>1430</v>
      </c>
      <c r="U231" s="809"/>
    </row>
    <row r="232" spans="1:21" ht="16.5" thickBot="1" thickTop="1">
      <c r="A232" s="688"/>
      <c r="B232" s="486" t="s">
        <v>20</v>
      </c>
      <c r="C232" s="874" t="s">
        <v>1430</v>
      </c>
      <c r="D232" s="874"/>
      <c r="E232" s="874"/>
      <c r="F232" s="874"/>
      <c r="G232" s="688"/>
      <c r="H232" s="691"/>
      <c r="I232" s="588"/>
      <c r="J232" s="597"/>
      <c r="K232" s="597"/>
      <c r="L232" s="595"/>
      <c r="M232" s="595"/>
      <c r="N232" s="595"/>
      <c r="O232" s="593"/>
      <c r="P232" s="587"/>
      <c r="Q232" s="811" t="s">
        <v>1426</v>
      </c>
      <c r="R232" s="811"/>
      <c r="S232" s="582" t="s">
        <v>798</v>
      </c>
      <c r="T232" s="810" t="s">
        <v>1428</v>
      </c>
      <c r="U232" s="810"/>
    </row>
    <row r="233" spans="1:30" ht="16.5" thickBot="1" thickTop="1">
      <c r="A233" s="688"/>
      <c r="B233" s="486" t="s">
        <v>21</v>
      </c>
      <c r="C233" s="874" t="s">
        <v>1426</v>
      </c>
      <c r="D233" s="874"/>
      <c r="E233" s="874"/>
      <c r="F233" s="874"/>
      <c r="G233" s="688"/>
      <c r="H233" s="691"/>
      <c r="I233" s="588"/>
      <c r="J233" s="596"/>
      <c r="K233" s="596"/>
      <c r="L233" s="594"/>
      <c r="M233" s="594"/>
      <c r="N233" s="594"/>
      <c r="O233" s="593"/>
      <c r="P233" s="587"/>
      <c r="Q233" s="809" t="s">
        <v>1420</v>
      </c>
      <c r="R233" s="809"/>
      <c r="S233" s="582" t="s">
        <v>799</v>
      </c>
      <c r="T233" s="813" t="s">
        <v>1424</v>
      </c>
      <c r="U233" s="813"/>
      <c r="AA233" s="200"/>
      <c r="AB233" s="200"/>
      <c r="AC233" s="200"/>
      <c r="AD233" s="200"/>
    </row>
    <row r="234" spans="1:30" ht="16.5" thickBot="1" thickTop="1">
      <c r="A234" s="688"/>
      <c r="B234" s="486" t="s">
        <v>22</v>
      </c>
      <c r="C234" s="876" t="s">
        <v>1421</v>
      </c>
      <c r="D234" s="876"/>
      <c r="E234" s="876"/>
      <c r="F234" s="876"/>
      <c r="G234" s="688"/>
      <c r="H234" s="691"/>
      <c r="I234" s="588"/>
      <c r="J234" s="591"/>
      <c r="K234" s="591"/>
      <c r="L234" s="594"/>
      <c r="M234" s="594"/>
      <c r="N234" s="594"/>
      <c r="O234" s="593"/>
      <c r="P234" s="587"/>
      <c r="Q234" s="812" t="s">
        <v>1421</v>
      </c>
      <c r="R234" s="812"/>
      <c r="S234" s="582" t="s">
        <v>800</v>
      </c>
      <c r="T234" s="810" t="s">
        <v>1427</v>
      </c>
      <c r="U234" s="810"/>
      <c r="V234" s="607"/>
      <c r="W234" s="607"/>
      <c r="X234" s="607"/>
      <c r="Y234" s="607"/>
      <c r="Z234" s="607"/>
      <c r="AA234" s="607"/>
      <c r="AB234" s="611"/>
      <c r="AC234" s="611"/>
      <c r="AD234" s="200"/>
    </row>
    <row r="235" spans="1:30" ht="16.5" thickBot="1" thickTop="1">
      <c r="A235" s="688"/>
      <c r="B235" s="486" t="s">
        <v>37</v>
      </c>
      <c r="C235" s="873" t="s">
        <v>1415</v>
      </c>
      <c r="D235" s="873"/>
      <c r="E235" s="873"/>
      <c r="F235" s="873"/>
      <c r="G235" s="688"/>
      <c r="H235" s="691"/>
      <c r="I235" s="588"/>
      <c r="J235" s="597"/>
      <c r="K235" s="597"/>
      <c r="L235" s="595"/>
      <c r="M235" s="595"/>
      <c r="N235" s="595"/>
      <c r="O235" s="593"/>
      <c r="P235" s="587"/>
      <c r="Q235" s="812" t="s">
        <v>1415</v>
      </c>
      <c r="R235" s="812"/>
      <c r="S235" s="582" t="s">
        <v>801</v>
      </c>
      <c r="T235" s="811" t="s">
        <v>1417</v>
      </c>
      <c r="U235" s="811"/>
      <c r="AA235" s="200"/>
      <c r="AB235" s="200"/>
      <c r="AC235" s="200"/>
      <c r="AD235" s="200"/>
    </row>
    <row r="236" spans="1:21" ht="16.5" customHeight="1" thickBot="1" thickTop="1">
      <c r="A236" s="688"/>
      <c r="B236" s="486" t="s">
        <v>38</v>
      </c>
      <c r="C236" s="872" t="s">
        <v>1427</v>
      </c>
      <c r="D236" s="872"/>
      <c r="E236" s="872"/>
      <c r="F236" s="872"/>
      <c r="G236" s="688"/>
      <c r="H236" s="691"/>
      <c r="I236" s="588"/>
      <c r="J236" s="106"/>
      <c r="K236" s="106"/>
      <c r="L236" s="595"/>
      <c r="M236" s="595"/>
      <c r="N236" s="595"/>
      <c r="O236" s="593"/>
      <c r="P236" s="587"/>
      <c r="Q236" s="813" t="s">
        <v>1431</v>
      </c>
      <c r="R236" s="813"/>
      <c r="S236" s="582" t="s">
        <v>802</v>
      </c>
      <c r="T236" s="810" t="s">
        <v>1418</v>
      </c>
      <c r="U236" s="810"/>
    </row>
    <row r="237" spans="1:16" ht="16.5" customHeight="1" thickBot="1" thickTop="1">
      <c r="A237" s="688"/>
      <c r="B237" s="486" t="s">
        <v>39</v>
      </c>
      <c r="C237" s="877" t="s">
        <v>1414</v>
      </c>
      <c r="D237" s="877"/>
      <c r="E237" s="877"/>
      <c r="F237" s="877"/>
      <c r="G237" s="688"/>
      <c r="H237" s="691"/>
      <c r="I237" s="588"/>
      <c r="J237" s="597"/>
      <c r="K237" s="597"/>
      <c r="L237" s="592"/>
      <c r="M237" s="592"/>
      <c r="N237" s="592"/>
      <c r="O237" s="593"/>
      <c r="P237" s="587"/>
    </row>
    <row r="238" spans="1:16" ht="16.5" thickBot="1" thickTop="1">
      <c r="A238" s="688"/>
      <c r="B238" s="486" t="s">
        <v>40</v>
      </c>
      <c r="C238" s="872" t="s">
        <v>1431</v>
      </c>
      <c r="D238" s="872"/>
      <c r="E238" s="872"/>
      <c r="F238" s="872"/>
      <c r="G238" s="688"/>
      <c r="H238" s="691"/>
      <c r="I238" s="588"/>
      <c r="J238" s="591"/>
      <c r="K238" s="591"/>
      <c r="L238" s="595"/>
      <c r="M238" s="595"/>
      <c r="N238" s="595"/>
      <c r="O238" s="593"/>
      <c r="P238" s="587"/>
    </row>
    <row r="239" spans="1:20" ht="16.5" thickBot="1" thickTop="1">
      <c r="A239" s="688"/>
      <c r="B239" s="486" t="s">
        <v>41</v>
      </c>
      <c r="C239" s="873" t="s">
        <v>1420</v>
      </c>
      <c r="D239" s="873"/>
      <c r="E239" s="873"/>
      <c r="F239" s="873"/>
      <c r="G239" s="688"/>
      <c r="H239" s="691"/>
      <c r="I239" s="588"/>
      <c r="J239" s="597"/>
      <c r="K239" s="597"/>
      <c r="L239" s="594"/>
      <c r="M239" s="594"/>
      <c r="N239" s="594"/>
      <c r="O239" s="593"/>
      <c r="P239" s="587"/>
      <c r="R239" s="893"/>
      <c r="S239" s="893"/>
      <c r="T239" s="893"/>
    </row>
    <row r="240" spans="1:15" ht="14.25" customHeight="1" thickBot="1" thickTop="1">
      <c r="A240" s="688"/>
      <c r="B240" s="486" t="s">
        <v>42</v>
      </c>
      <c r="C240" s="872" t="s">
        <v>1417</v>
      </c>
      <c r="D240" s="872"/>
      <c r="E240" s="872"/>
      <c r="F240" s="872"/>
      <c r="G240" s="688"/>
      <c r="H240" s="691"/>
      <c r="I240" s="588"/>
      <c r="J240" s="596"/>
      <c r="K240" s="596"/>
      <c r="L240" s="592"/>
      <c r="M240" s="592"/>
      <c r="N240" s="592"/>
      <c r="O240" s="593"/>
    </row>
    <row r="241" spans="1:21" ht="14.25" customHeight="1" thickBot="1" thickTop="1">
      <c r="A241" s="688"/>
      <c r="B241" s="484"/>
      <c r="C241" s="819" t="s">
        <v>110</v>
      </c>
      <c r="D241" s="819"/>
      <c r="E241" s="819"/>
      <c r="F241" s="819"/>
      <c r="G241" s="688"/>
      <c r="H241" s="691"/>
      <c r="I241" s="588"/>
      <c r="J241" s="106"/>
      <c r="K241" s="106"/>
      <c r="L241" s="595"/>
      <c r="M241" s="595"/>
      <c r="N241" s="595"/>
      <c r="P241" s="281" t="s">
        <v>488</v>
      </c>
      <c r="Q241" s="281" t="s">
        <v>781</v>
      </c>
      <c r="R241" s="281" t="s">
        <v>83</v>
      </c>
      <c r="S241" s="281" t="s">
        <v>92</v>
      </c>
      <c r="T241" s="281" t="s">
        <v>79</v>
      </c>
      <c r="U241" s="281" t="s">
        <v>75</v>
      </c>
    </row>
    <row r="242" spans="1:16" ht="16.5" thickBot="1" thickTop="1">
      <c r="A242" s="688"/>
      <c r="B242" s="585" t="s">
        <v>20</v>
      </c>
      <c r="C242" s="873" t="s">
        <v>1412</v>
      </c>
      <c r="D242" s="873"/>
      <c r="E242" s="873"/>
      <c r="F242" s="873"/>
      <c r="G242" s="688"/>
      <c r="H242" s="691"/>
      <c r="I242" s="588"/>
      <c r="J242" s="591"/>
      <c r="K242" s="591"/>
      <c r="L242" s="594"/>
      <c r="M242" s="594"/>
      <c r="N242" s="594"/>
      <c r="O242" s="84">
        <v>10</v>
      </c>
      <c r="P242" s="604"/>
    </row>
    <row r="243" spans="1:21" ht="16.5" thickBot="1" thickTop="1">
      <c r="A243" s="688"/>
      <c r="B243" s="585" t="s">
        <v>21</v>
      </c>
      <c r="C243" s="873" t="s">
        <v>1423</v>
      </c>
      <c r="D243" s="873"/>
      <c r="E243" s="873"/>
      <c r="F243" s="873"/>
      <c r="G243" s="688"/>
      <c r="H243" s="691"/>
      <c r="I243" s="289"/>
      <c r="J243" s="600"/>
      <c r="K243" s="600"/>
      <c r="L243" s="600"/>
      <c r="M243" s="600"/>
      <c r="N243" s="605"/>
      <c r="O243" s="590"/>
      <c r="P243" s="587"/>
      <c r="Q243" s="792" t="s">
        <v>898</v>
      </c>
      <c r="R243" s="792"/>
      <c r="S243" s="806" t="s">
        <v>1405</v>
      </c>
      <c r="T243" s="807">
        <v>42691</v>
      </c>
      <c r="U243" s="807"/>
    </row>
    <row r="244" spans="1:21" ht="16.5" thickBot="1" thickTop="1">
      <c r="A244" s="688"/>
      <c r="B244" s="585" t="s">
        <v>22</v>
      </c>
      <c r="C244" s="602" t="s">
        <v>1416</v>
      </c>
      <c r="D244" s="602"/>
      <c r="E244" s="603"/>
      <c r="F244" s="603"/>
      <c r="G244" s="688"/>
      <c r="H244" s="691"/>
      <c r="I244" s="289"/>
      <c r="J244" s="600"/>
      <c r="K244" s="600"/>
      <c r="L244" s="600"/>
      <c r="M244" s="600"/>
      <c r="N244" s="605"/>
      <c r="O244" s="593"/>
      <c r="P244" s="587"/>
      <c r="Q244" s="792"/>
      <c r="R244" s="792"/>
      <c r="S244" s="806"/>
      <c r="T244" s="807"/>
      <c r="U244" s="807"/>
    </row>
    <row r="245" spans="1:21" ht="16.5" thickBot="1" thickTop="1">
      <c r="A245" s="688"/>
      <c r="B245" s="585" t="s">
        <v>37</v>
      </c>
      <c r="C245" s="876" t="s">
        <v>1410</v>
      </c>
      <c r="D245" s="876"/>
      <c r="E245" s="876"/>
      <c r="F245" s="876"/>
      <c r="G245" s="688"/>
      <c r="H245" s="691"/>
      <c r="I245" s="289"/>
      <c r="J245" s="600"/>
      <c r="K245" s="600"/>
      <c r="L245" s="600"/>
      <c r="M245" s="600"/>
      <c r="N245" s="605"/>
      <c r="O245" s="593"/>
      <c r="P245" s="587"/>
      <c r="Q245" s="808"/>
      <c r="R245" s="808"/>
      <c r="S245" s="492" t="s">
        <v>3</v>
      </c>
      <c r="T245" s="808"/>
      <c r="U245" s="808"/>
    </row>
    <row r="246" spans="1:21" ht="16.5" thickBot="1" thickTop="1">
      <c r="A246" s="688"/>
      <c r="B246" s="585" t="s">
        <v>38</v>
      </c>
      <c r="C246" s="873" t="s">
        <v>1413</v>
      </c>
      <c r="D246" s="873"/>
      <c r="E246" s="873"/>
      <c r="F246" s="873"/>
      <c r="G246" s="688"/>
      <c r="H246" s="691"/>
      <c r="I246" s="289"/>
      <c r="J246" s="600"/>
      <c r="K246" s="600"/>
      <c r="L246" s="600"/>
      <c r="M246" s="600"/>
      <c r="N246" s="605"/>
      <c r="O246" s="593"/>
      <c r="P246" s="587"/>
      <c r="Q246" s="809" t="s">
        <v>1421</v>
      </c>
      <c r="R246" s="809"/>
      <c r="S246" s="581" t="s">
        <v>803</v>
      </c>
      <c r="T246" s="810" t="s">
        <v>1418</v>
      </c>
      <c r="U246" s="810"/>
    </row>
    <row r="247" spans="1:21" ht="16.5" thickBot="1" thickTop="1">
      <c r="A247" s="688"/>
      <c r="B247" s="585" t="s">
        <v>39</v>
      </c>
      <c r="C247" s="876" t="s">
        <v>1422</v>
      </c>
      <c r="D247" s="876"/>
      <c r="E247" s="876"/>
      <c r="F247" s="876"/>
      <c r="G247" s="688"/>
      <c r="H247" s="691"/>
      <c r="I247" s="289"/>
      <c r="J247" s="600"/>
      <c r="K247" s="600"/>
      <c r="L247" s="600"/>
      <c r="M247" s="600"/>
      <c r="N247" s="605"/>
      <c r="O247" s="593"/>
      <c r="P247" s="587"/>
      <c r="Q247" s="810" t="s">
        <v>1420</v>
      </c>
      <c r="R247" s="810"/>
      <c r="S247" s="581" t="s">
        <v>792</v>
      </c>
      <c r="T247" s="811" t="s">
        <v>1417</v>
      </c>
      <c r="U247" s="811"/>
    </row>
    <row r="248" spans="1:21" ht="16.5" thickBot="1" thickTop="1">
      <c r="A248" s="688"/>
      <c r="B248" s="585" t="s">
        <v>40</v>
      </c>
      <c r="C248" s="873" t="s">
        <v>1425</v>
      </c>
      <c r="D248" s="873"/>
      <c r="E248" s="873"/>
      <c r="F248" s="873"/>
      <c r="G248" s="688"/>
      <c r="H248" s="691"/>
      <c r="I248" s="289"/>
      <c r="J248" s="600"/>
      <c r="K248" s="600"/>
      <c r="L248" s="600"/>
      <c r="M248" s="600"/>
      <c r="N248" s="605"/>
      <c r="O248" s="593"/>
      <c r="P248" s="587"/>
      <c r="Q248" s="810" t="s">
        <v>1415</v>
      </c>
      <c r="R248" s="810"/>
      <c r="S248" s="581" t="s">
        <v>793</v>
      </c>
      <c r="T248" s="811" t="s">
        <v>1430</v>
      </c>
      <c r="U248" s="811"/>
    </row>
    <row r="249" spans="1:21" ht="16.5" thickBot="1" thickTop="1">
      <c r="A249" s="688"/>
      <c r="B249" s="585" t="s">
        <v>41</v>
      </c>
      <c r="C249" s="874" t="s">
        <v>1409</v>
      </c>
      <c r="D249" s="874"/>
      <c r="E249" s="874"/>
      <c r="F249" s="874"/>
      <c r="G249" s="688"/>
      <c r="H249" s="691"/>
      <c r="I249" s="289"/>
      <c r="J249" s="600"/>
      <c r="K249" s="600"/>
      <c r="L249" s="600"/>
      <c r="M249" s="600"/>
      <c r="N249" s="605"/>
      <c r="O249" s="593"/>
      <c r="P249" s="587"/>
      <c r="Q249" s="810" t="s">
        <v>1426</v>
      </c>
      <c r="R249" s="810"/>
      <c r="S249" s="581" t="s">
        <v>794</v>
      </c>
      <c r="T249" s="809" t="s">
        <v>1431</v>
      </c>
      <c r="U249" s="809"/>
    </row>
    <row r="250" spans="1:21" ht="16.5" thickBot="1" thickTop="1">
      <c r="A250" s="688"/>
      <c r="B250" s="585" t="s">
        <v>42</v>
      </c>
      <c r="C250" s="873" t="s">
        <v>1419</v>
      </c>
      <c r="D250" s="873"/>
      <c r="E250" s="873"/>
      <c r="F250" s="873"/>
      <c r="G250" s="688"/>
      <c r="H250" s="691"/>
      <c r="I250" s="289"/>
      <c r="J250" s="600"/>
      <c r="K250" s="600"/>
      <c r="L250" s="600"/>
      <c r="M250" s="600"/>
      <c r="N250" s="605"/>
      <c r="O250" s="593"/>
      <c r="P250" s="587"/>
      <c r="Q250" s="810" t="s">
        <v>1427</v>
      </c>
      <c r="R250" s="810"/>
      <c r="S250" s="581" t="s">
        <v>795</v>
      </c>
      <c r="T250" s="812" t="s">
        <v>1428</v>
      </c>
      <c r="U250" s="812"/>
    </row>
    <row r="251" spans="1:21" ht="16.5" thickBot="1" thickTop="1">
      <c r="A251" s="688"/>
      <c r="B251" s="585" t="s">
        <v>43</v>
      </c>
      <c r="C251" s="872" t="s">
        <v>1429</v>
      </c>
      <c r="D251" s="872"/>
      <c r="E251" s="872"/>
      <c r="F251" s="872"/>
      <c r="G251" s="688"/>
      <c r="H251" s="691"/>
      <c r="I251" s="289"/>
      <c r="J251" s="600"/>
      <c r="K251" s="600"/>
      <c r="L251" s="600"/>
      <c r="M251" s="600"/>
      <c r="N251" s="605"/>
      <c r="O251" s="593"/>
      <c r="P251" s="587"/>
      <c r="Q251" s="810" t="s">
        <v>1424</v>
      </c>
      <c r="R251" s="810"/>
      <c r="S251" s="601" t="s">
        <v>796</v>
      </c>
      <c r="T251" s="809" t="s">
        <v>1414</v>
      </c>
      <c r="U251" s="809"/>
    </row>
    <row r="252" spans="1:21" ht="16.5" thickBot="1" thickTop="1">
      <c r="A252" s="688"/>
      <c r="B252" s="585" t="s">
        <v>44</v>
      </c>
      <c r="C252" s="873" t="s">
        <v>1411</v>
      </c>
      <c r="D252" s="873"/>
      <c r="E252" s="873"/>
      <c r="F252" s="873"/>
      <c r="G252" s="688"/>
      <c r="H252" s="691"/>
      <c r="O252" s="593"/>
      <c r="P252" s="587"/>
      <c r="Q252" s="809" t="s">
        <v>1416</v>
      </c>
      <c r="R252" s="809"/>
      <c r="S252" s="489" t="s">
        <v>797</v>
      </c>
      <c r="T252" s="809" t="s">
        <v>1429</v>
      </c>
      <c r="U252" s="809"/>
    </row>
    <row r="253" spans="1:21" ht="16.5" thickBot="1" thickTop="1">
      <c r="A253" s="688"/>
      <c r="B253" s="585" t="s">
        <v>98</v>
      </c>
      <c r="C253" s="874" t="s">
        <v>1432</v>
      </c>
      <c r="D253" s="874"/>
      <c r="E253" s="874"/>
      <c r="F253" s="874"/>
      <c r="G253" s="688"/>
      <c r="H253" s="691"/>
      <c r="O253" s="593"/>
      <c r="P253" s="587"/>
      <c r="Q253" s="811" t="s">
        <v>1409</v>
      </c>
      <c r="R253" s="811"/>
      <c r="S253" s="491" t="s">
        <v>798</v>
      </c>
      <c r="T253" s="810" t="s">
        <v>1419</v>
      </c>
      <c r="U253" s="810"/>
    </row>
    <row r="254" spans="1:21" ht="16.5" thickBot="1" thickTop="1">
      <c r="A254" s="688"/>
      <c r="B254" s="875"/>
      <c r="C254" s="875"/>
      <c r="D254" s="875"/>
      <c r="E254" s="875"/>
      <c r="F254" s="875"/>
      <c r="G254" s="688"/>
      <c r="H254" s="691"/>
      <c r="O254" s="593"/>
      <c r="P254" s="587"/>
      <c r="Q254" s="809" t="s">
        <v>1410</v>
      </c>
      <c r="R254" s="809"/>
      <c r="S254" s="491" t="s">
        <v>799</v>
      </c>
      <c r="T254" s="813" t="s">
        <v>1412</v>
      </c>
      <c r="U254" s="813"/>
    </row>
    <row r="255" spans="1:27" ht="16.5" thickBot="1" thickTop="1">
      <c r="A255" s="688"/>
      <c r="B255" s="486" t="s">
        <v>20</v>
      </c>
      <c r="C255" s="874" t="s">
        <v>1430</v>
      </c>
      <c r="D255" s="874"/>
      <c r="E255" s="874"/>
      <c r="F255" s="874"/>
      <c r="G255" s="688"/>
      <c r="H255" s="691"/>
      <c r="O255" s="593"/>
      <c r="P255" s="587"/>
      <c r="Q255" s="812" t="s">
        <v>1423</v>
      </c>
      <c r="R255" s="812"/>
      <c r="S255" s="491" t="s">
        <v>800</v>
      </c>
      <c r="T255" s="810" t="s">
        <v>1425</v>
      </c>
      <c r="U255" s="810"/>
      <c r="V255" s="610"/>
      <c r="W255" s="610"/>
      <c r="X255" s="610"/>
      <c r="Y255" s="610"/>
      <c r="Z255" s="610"/>
      <c r="AA255" s="610"/>
    </row>
    <row r="256" spans="1:21" ht="16.5" thickBot="1" thickTop="1">
      <c r="A256" s="688"/>
      <c r="B256" s="486" t="s">
        <v>21</v>
      </c>
      <c r="C256" s="874" t="s">
        <v>1426</v>
      </c>
      <c r="D256" s="874"/>
      <c r="E256" s="874"/>
      <c r="F256" s="874"/>
      <c r="G256" s="688"/>
      <c r="H256" s="691"/>
      <c r="O256" s="593"/>
      <c r="P256" s="587"/>
      <c r="Q256" s="812" t="s">
        <v>1413</v>
      </c>
      <c r="R256" s="812"/>
      <c r="S256" s="491" t="s">
        <v>801</v>
      </c>
      <c r="T256" s="811" t="s">
        <v>1411</v>
      </c>
      <c r="U256" s="811"/>
    </row>
    <row r="257" spans="1:21" ht="17.25" customHeight="1" thickBot="1" thickTop="1">
      <c r="A257" s="688"/>
      <c r="B257" s="486" t="s">
        <v>22</v>
      </c>
      <c r="C257" s="876" t="s">
        <v>1421</v>
      </c>
      <c r="D257" s="876"/>
      <c r="E257" s="876"/>
      <c r="F257" s="876"/>
      <c r="G257" s="688"/>
      <c r="H257" s="691"/>
      <c r="O257" s="593"/>
      <c r="P257" s="587"/>
      <c r="Q257" s="813" t="s">
        <v>1432</v>
      </c>
      <c r="R257" s="813"/>
      <c r="S257" s="491" t="s">
        <v>802</v>
      </c>
      <c r="T257" s="810" t="s">
        <v>1422</v>
      </c>
      <c r="U257" s="810"/>
    </row>
    <row r="258" spans="1:16" ht="16.5" customHeight="1" thickBot="1" thickTop="1">
      <c r="A258" s="688"/>
      <c r="B258" s="486" t="s">
        <v>37</v>
      </c>
      <c r="C258" s="873" t="s">
        <v>1415</v>
      </c>
      <c r="D258" s="873"/>
      <c r="E258" s="873"/>
      <c r="F258" s="873"/>
      <c r="G258" s="688"/>
      <c r="H258" s="691"/>
      <c r="O258" s="593"/>
      <c r="P258" s="587"/>
    </row>
    <row r="259" spans="1:16" ht="16.5" thickBot="1" thickTop="1">
      <c r="A259" s="688"/>
      <c r="B259" s="486" t="s">
        <v>38</v>
      </c>
      <c r="C259" s="872" t="s">
        <v>1427</v>
      </c>
      <c r="D259" s="872"/>
      <c r="E259" s="872"/>
      <c r="F259" s="872"/>
      <c r="G259" s="688"/>
      <c r="H259" s="691"/>
      <c r="O259" s="593"/>
      <c r="P259" s="587"/>
    </row>
    <row r="260" spans="1:20" ht="16.5" thickBot="1" thickTop="1">
      <c r="A260" s="688"/>
      <c r="B260" s="486" t="s">
        <v>39</v>
      </c>
      <c r="C260" s="877" t="s">
        <v>1414</v>
      </c>
      <c r="D260" s="877"/>
      <c r="E260" s="877"/>
      <c r="F260" s="877"/>
      <c r="G260" s="688"/>
      <c r="H260" s="691"/>
      <c r="O260" s="593"/>
      <c r="P260" s="587"/>
      <c r="R260" s="893"/>
      <c r="S260" s="893"/>
      <c r="T260" s="893"/>
    </row>
    <row r="261" spans="1:15" ht="16.5" thickBot="1" thickTop="1">
      <c r="A261" s="688"/>
      <c r="B261" s="486" t="s">
        <v>40</v>
      </c>
      <c r="C261" s="872" t="s">
        <v>1431</v>
      </c>
      <c r="D261" s="872"/>
      <c r="E261" s="872"/>
      <c r="F261" s="872"/>
      <c r="G261" s="688"/>
      <c r="H261" s="691"/>
      <c r="O261" s="593"/>
    </row>
    <row r="262" spans="1:21" ht="14.25" customHeight="1" thickBot="1" thickTop="1">
      <c r="A262" s="688"/>
      <c r="B262" s="486" t="s">
        <v>41</v>
      </c>
      <c r="C262" s="873" t="s">
        <v>1420</v>
      </c>
      <c r="D262" s="873"/>
      <c r="E262" s="873"/>
      <c r="F262" s="873"/>
      <c r="G262" s="688"/>
      <c r="H262" s="691"/>
      <c r="P262" s="479" t="s">
        <v>70</v>
      </c>
      <c r="Q262" s="479" t="s">
        <v>81</v>
      </c>
      <c r="R262" s="479" t="s">
        <v>94</v>
      </c>
      <c r="S262" s="479" t="s">
        <v>71</v>
      </c>
      <c r="T262" s="479" t="s">
        <v>95</v>
      </c>
      <c r="U262" s="479" t="s">
        <v>489</v>
      </c>
    </row>
    <row r="263" spans="1:16" ht="14.25" customHeight="1" thickBot="1" thickTop="1">
      <c r="A263" s="688"/>
      <c r="B263" s="585" t="s">
        <v>20</v>
      </c>
      <c r="C263" s="873" t="s">
        <v>1412</v>
      </c>
      <c r="D263" s="873"/>
      <c r="E263" s="873"/>
      <c r="F263" s="873"/>
      <c r="G263" s="688"/>
      <c r="H263" s="691"/>
      <c r="O263" s="84">
        <v>11</v>
      </c>
      <c r="P263" s="604"/>
    </row>
    <row r="264" spans="1:21" ht="16.5" thickBot="1" thickTop="1">
      <c r="A264" s="688"/>
      <c r="B264" s="585" t="s">
        <v>21</v>
      </c>
      <c r="C264" s="873" t="s">
        <v>1423</v>
      </c>
      <c r="D264" s="873"/>
      <c r="E264" s="873"/>
      <c r="F264" s="873"/>
      <c r="G264" s="688"/>
      <c r="H264" s="691"/>
      <c r="O264" s="590"/>
      <c r="P264" s="587"/>
      <c r="Q264" s="792" t="s">
        <v>910</v>
      </c>
      <c r="R264" s="792"/>
      <c r="S264" s="806" t="s">
        <v>791</v>
      </c>
      <c r="T264" s="807">
        <v>42698</v>
      </c>
      <c r="U264" s="807"/>
    </row>
    <row r="265" spans="1:21" ht="16.5" thickBot="1" thickTop="1">
      <c r="A265" s="688"/>
      <c r="B265" s="585" t="s">
        <v>22</v>
      </c>
      <c r="C265" s="602" t="s">
        <v>1416</v>
      </c>
      <c r="D265" s="602"/>
      <c r="E265" s="603"/>
      <c r="F265" s="603"/>
      <c r="G265" s="688"/>
      <c r="H265" s="691"/>
      <c r="O265" s="593"/>
      <c r="P265" s="587"/>
      <c r="Q265" s="792"/>
      <c r="R265" s="792"/>
      <c r="S265" s="806"/>
      <c r="T265" s="807"/>
      <c r="U265" s="807"/>
    </row>
    <row r="266" spans="1:21" ht="16.5" thickBot="1" thickTop="1">
      <c r="A266" s="688"/>
      <c r="B266" s="585" t="s">
        <v>37</v>
      </c>
      <c r="C266" s="876" t="s">
        <v>1410</v>
      </c>
      <c r="D266" s="876"/>
      <c r="E266" s="876"/>
      <c r="F266" s="876"/>
      <c r="G266" s="688"/>
      <c r="H266" s="691"/>
      <c r="O266" s="593"/>
      <c r="P266" s="587"/>
      <c r="Q266" s="808"/>
      <c r="R266" s="808"/>
      <c r="S266" s="492" t="s">
        <v>3</v>
      </c>
      <c r="T266" s="808"/>
      <c r="U266" s="808"/>
    </row>
    <row r="267" spans="1:21" ht="16.5" thickBot="1" thickTop="1">
      <c r="A267" s="688"/>
      <c r="B267" s="585" t="s">
        <v>38</v>
      </c>
      <c r="C267" s="873" t="s">
        <v>1413</v>
      </c>
      <c r="D267" s="873"/>
      <c r="E267" s="873"/>
      <c r="F267" s="873"/>
      <c r="G267" s="688"/>
      <c r="H267" s="691"/>
      <c r="O267" s="593"/>
      <c r="P267" s="587"/>
      <c r="Q267" s="809" t="s">
        <v>1409</v>
      </c>
      <c r="R267" s="809"/>
      <c r="S267" s="489" t="s">
        <v>803</v>
      </c>
      <c r="T267" s="810" t="s">
        <v>1410</v>
      </c>
      <c r="U267" s="810"/>
    </row>
    <row r="268" spans="1:21" ht="16.5" thickBot="1" thickTop="1">
      <c r="A268" s="688"/>
      <c r="B268" s="585" t="s">
        <v>39</v>
      </c>
      <c r="C268" s="876" t="s">
        <v>1422</v>
      </c>
      <c r="D268" s="876"/>
      <c r="E268" s="876"/>
      <c r="F268" s="876"/>
      <c r="G268" s="688"/>
      <c r="H268" s="691"/>
      <c r="O268" s="593"/>
      <c r="P268" s="587"/>
      <c r="Q268" s="810" t="s">
        <v>1425</v>
      </c>
      <c r="R268" s="810"/>
      <c r="S268" s="489" t="s">
        <v>792</v>
      </c>
      <c r="T268" s="811" t="s">
        <v>1416</v>
      </c>
      <c r="U268" s="811"/>
    </row>
    <row r="269" spans="1:21" ht="16.5" thickBot="1" thickTop="1">
      <c r="A269" s="688"/>
      <c r="B269" s="585" t="s">
        <v>40</v>
      </c>
      <c r="C269" s="873" t="s">
        <v>1425</v>
      </c>
      <c r="D269" s="873"/>
      <c r="E269" s="873"/>
      <c r="F269" s="873"/>
      <c r="G269" s="688"/>
      <c r="H269" s="691"/>
      <c r="O269" s="593"/>
      <c r="P269" s="587"/>
      <c r="Q269" s="810" t="s">
        <v>1422</v>
      </c>
      <c r="R269" s="810"/>
      <c r="S269" s="489" t="s">
        <v>793</v>
      </c>
      <c r="T269" s="811" t="s">
        <v>1419</v>
      </c>
      <c r="U269" s="811"/>
    </row>
    <row r="270" spans="1:21" ht="16.5" thickBot="1" thickTop="1">
      <c r="A270" s="688"/>
      <c r="B270" s="585" t="s">
        <v>41</v>
      </c>
      <c r="C270" s="874" t="s">
        <v>1409</v>
      </c>
      <c r="D270" s="874"/>
      <c r="E270" s="874"/>
      <c r="F270" s="874"/>
      <c r="G270" s="688"/>
      <c r="H270" s="691"/>
      <c r="O270" s="593"/>
      <c r="P270" s="587"/>
      <c r="Q270" s="810" t="s">
        <v>1411</v>
      </c>
      <c r="R270" s="810"/>
      <c r="S270" s="489" t="s">
        <v>794</v>
      </c>
      <c r="T270" s="809" t="s">
        <v>1429</v>
      </c>
      <c r="U270" s="809"/>
    </row>
    <row r="271" spans="1:21" ht="16.5" thickBot="1" thickTop="1">
      <c r="A271" s="688"/>
      <c r="B271" s="585" t="s">
        <v>42</v>
      </c>
      <c r="C271" s="873" t="s">
        <v>1419</v>
      </c>
      <c r="D271" s="873"/>
      <c r="E271" s="873"/>
      <c r="F271" s="873"/>
      <c r="G271" s="688"/>
      <c r="H271" s="691"/>
      <c r="O271" s="593"/>
      <c r="P271" s="587"/>
      <c r="Q271" s="810" t="s">
        <v>1432</v>
      </c>
      <c r="R271" s="810"/>
      <c r="S271" s="489" t="s">
        <v>795</v>
      </c>
      <c r="T271" s="812" t="s">
        <v>1412</v>
      </c>
      <c r="U271" s="812"/>
    </row>
    <row r="272" spans="1:21" ht="16.5" thickBot="1" thickTop="1">
      <c r="A272" s="688"/>
      <c r="B272" s="585" t="s">
        <v>43</v>
      </c>
      <c r="C272" s="872" t="s">
        <v>1429</v>
      </c>
      <c r="D272" s="872"/>
      <c r="E272" s="872"/>
      <c r="F272" s="872"/>
      <c r="G272" s="688"/>
      <c r="H272" s="691"/>
      <c r="O272" s="593"/>
      <c r="P272" s="587"/>
      <c r="Q272" s="810" t="s">
        <v>1413</v>
      </c>
      <c r="R272" s="810"/>
      <c r="S272" s="490" t="s">
        <v>796</v>
      </c>
      <c r="T272" s="809" t="s">
        <v>1423</v>
      </c>
      <c r="U272" s="809"/>
    </row>
    <row r="273" spans="1:21" ht="16.5" thickBot="1" thickTop="1">
      <c r="A273" s="688"/>
      <c r="B273" s="585" t="s">
        <v>44</v>
      </c>
      <c r="C273" s="873" t="s">
        <v>1411</v>
      </c>
      <c r="D273" s="873"/>
      <c r="E273" s="873"/>
      <c r="F273" s="873"/>
      <c r="G273" s="688"/>
      <c r="H273" s="691"/>
      <c r="O273" s="593"/>
      <c r="P273" s="587"/>
      <c r="Q273" s="809" t="s">
        <v>1420</v>
      </c>
      <c r="R273" s="809"/>
      <c r="S273" s="581" t="s">
        <v>797</v>
      </c>
      <c r="T273" s="809" t="s">
        <v>1415</v>
      </c>
      <c r="U273" s="809"/>
    </row>
    <row r="274" spans="1:21" ht="16.5" thickBot="1" thickTop="1">
      <c r="A274" s="688"/>
      <c r="B274" s="585" t="s">
        <v>98</v>
      </c>
      <c r="C274" s="874" t="s">
        <v>1432</v>
      </c>
      <c r="D274" s="874"/>
      <c r="E274" s="874"/>
      <c r="F274" s="874"/>
      <c r="G274" s="688"/>
      <c r="H274" s="691"/>
      <c r="O274" s="593"/>
      <c r="P274" s="587"/>
      <c r="Q274" s="811" t="s">
        <v>1431</v>
      </c>
      <c r="R274" s="811"/>
      <c r="S274" s="582" t="s">
        <v>798</v>
      </c>
      <c r="T274" s="810" t="s">
        <v>1421</v>
      </c>
      <c r="U274" s="810"/>
    </row>
    <row r="275" spans="1:21" ht="16.5" thickBot="1" thickTop="1">
      <c r="A275" s="688"/>
      <c r="B275" s="875"/>
      <c r="C275" s="875"/>
      <c r="D275" s="875"/>
      <c r="E275" s="875"/>
      <c r="F275" s="875"/>
      <c r="G275" s="688"/>
      <c r="H275" s="691"/>
      <c r="O275" s="593"/>
      <c r="P275" s="587"/>
      <c r="Q275" s="809" t="s">
        <v>1414</v>
      </c>
      <c r="R275" s="809"/>
      <c r="S275" s="582" t="s">
        <v>799</v>
      </c>
      <c r="T275" s="813" t="s">
        <v>1417</v>
      </c>
      <c r="U275" s="813"/>
    </row>
    <row r="276" spans="1:27" ht="16.5" thickBot="1" thickTop="1">
      <c r="A276" s="688"/>
      <c r="B276" s="486" t="s">
        <v>20</v>
      </c>
      <c r="C276" s="874" t="s">
        <v>1430</v>
      </c>
      <c r="D276" s="874"/>
      <c r="E276" s="874"/>
      <c r="F276" s="874"/>
      <c r="G276" s="688"/>
      <c r="H276" s="691"/>
      <c r="O276" s="593"/>
      <c r="P276" s="587"/>
      <c r="Q276" s="812" t="s">
        <v>1428</v>
      </c>
      <c r="R276" s="812"/>
      <c r="S276" s="582" t="s">
        <v>800</v>
      </c>
      <c r="T276" s="810" t="s">
        <v>1418</v>
      </c>
      <c r="U276" s="810"/>
      <c r="V276" s="610"/>
      <c r="W276" s="610"/>
      <c r="X276" s="610"/>
      <c r="Y276" s="610"/>
      <c r="Z276" s="610"/>
      <c r="AA276" s="610"/>
    </row>
    <row r="277" spans="1:27" ht="16.5" thickBot="1" thickTop="1">
      <c r="A277" s="688"/>
      <c r="B277" s="486" t="s">
        <v>21</v>
      </c>
      <c r="C277" s="874" t="s">
        <v>1426</v>
      </c>
      <c r="D277" s="874"/>
      <c r="E277" s="874"/>
      <c r="F277" s="874"/>
      <c r="G277" s="688"/>
      <c r="H277" s="691"/>
      <c r="O277" s="593"/>
      <c r="P277" s="587"/>
      <c r="Q277" s="812" t="s">
        <v>1424</v>
      </c>
      <c r="R277" s="812"/>
      <c r="S277" s="582" t="s">
        <v>801</v>
      </c>
      <c r="T277" s="811" t="s">
        <v>1430</v>
      </c>
      <c r="U277" s="811"/>
      <c r="V277" s="600"/>
      <c r="W277" s="600"/>
      <c r="X277" s="600"/>
      <c r="Y277" s="600"/>
      <c r="Z277" s="600"/>
      <c r="AA277" s="600"/>
    </row>
    <row r="278" spans="1:21" ht="16.5" thickBot="1" thickTop="1">
      <c r="A278" s="688"/>
      <c r="B278" s="486" t="s">
        <v>22</v>
      </c>
      <c r="C278" s="876" t="s">
        <v>1421</v>
      </c>
      <c r="D278" s="876"/>
      <c r="E278" s="876"/>
      <c r="F278" s="876"/>
      <c r="G278" s="688"/>
      <c r="H278" s="691"/>
      <c r="O278" s="593"/>
      <c r="P278" s="587"/>
      <c r="Q278" s="813" t="s">
        <v>1427</v>
      </c>
      <c r="R278" s="813"/>
      <c r="S278" s="582" t="s">
        <v>802</v>
      </c>
      <c r="T278" s="810" t="s">
        <v>1426</v>
      </c>
      <c r="U278" s="810"/>
    </row>
    <row r="279" spans="1:16" ht="16.5" thickBot="1" thickTop="1">
      <c r="A279" s="688"/>
      <c r="B279" s="486" t="s">
        <v>37</v>
      </c>
      <c r="C279" s="873" t="s">
        <v>1415</v>
      </c>
      <c r="D279" s="873"/>
      <c r="E279" s="873"/>
      <c r="F279" s="873"/>
      <c r="G279" s="688"/>
      <c r="H279" s="691"/>
      <c r="O279" s="593"/>
      <c r="P279" s="587"/>
    </row>
    <row r="280" spans="1:16" ht="16.5" thickBot="1" thickTop="1">
      <c r="A280" s="688"/>
      <c r="B280" s="486" t="s">
        <v>38</v>
      </c>
      <c r="C280" s="872" t="s">
        <v>1427</v>
      </c>
      <c r="D280" s="872"/>
      <c r="E280" s="872"/>
      <c r="F280" s="872"/>
      <c r="G280" s="688"/>
      <c r="H280" s="691"/>
      <c r="O280" s="593"/>
      <c r="P280" s="587"/>
    </row>
    <row r="281" spans="1:16" ht="16.5" thickBot="1" thickTop="1">
      <c r="A281" s="688"/>
      <c r="B281" s="486" t="s">
        <v>39</v>
      </c>
      <c r="C281" s="877" t="s">
        <v>1414</v>
      </c>
      <c r="D281" s="877"/>
      <c r="E281" s="877"/>
      <c r="F281" s="877"/>
      <c r="G281" s="688"/>
      <c r="H281" s="691"/>
      <c r="O281" s="593"/>
      <c r="P281" s="587"/>
    </row>
    <row r="282" spans="1:16" ht="14.25" customHeight="1" thickBot="1" thickTop="1">
      <c r="A282" s="688"/>
      <c r="B282" s="486" t="s">
        <v>40</v>
      </c>
      <c r="C282" s="872" t="s">
        <v>1431</v>
      </c>
      <c r="D282" s="872"/>
      <c r="E282" s="872"/>
      <c r="F282" s="872"/>
      <c r="G282" s="688"/>
      <c r="H282" s="691"/>
      <c r="O282" s="593"/>
      <c r="P282" s="587"/>
    </row>
    <row r="283" spans="1:16" ht="14.25" customHeight="1" thickBot="1" thickTop="1">
      <c r="A283" s="688"/>
      <c r="B283" s="486" t="s">
        <v>41</v>
      </c>
      <c r="C283" s="873" t="s">
        <v>1420</v>
      </c>
      <c r="D283" s="873"/>
      <c r="E283" s="873"/>
      <c r="F283" s="873"/>
      <c r="G283" s="688"/>
      <c r="H283" s="691"/>
      <c r="O283" s="593"/>
      <c r="P283" s="587"/>
    </row>
    <row r="284" spans="1:16" ht="16.5" thickBot="1" thickTop="1">
      <c r="A284" s="688"/>
      <c r="B284" s="486" t="s">
        <v>42</v>
      </c>
      <c r="C284" s="694" t="s">
        <v>1417</v>
      </c>
      <c r="D284" s="694"/>
      <c r="E284" s="694"/>
      <c r="F284" s="694"/>
      <c r="G284" s="688"/>
      <c r="H284" s="691"/>
      <c r="O284" s="593"/>
      <c r="P284" s="587"/>
    </row>
    <row r="285" spans="1:16" ht="16.5" thickBot="1" thickTop="1">
      <c r="A285" s="688"/>
      <c r="B285" s="486" t="s">
        <v>43</v>
      </c>
      <c r="C285" s="693" t="s">
        <v>1418</v>
      </c>
      <c r="D285" s="693"/>
      <c r="E285" s="693"/>
      <c r="F285" s="693"/>
      <c r="G285" s="688"/>
      <c r="H285" s="691"/>
      <c r="O285" s="593"/>
      <c r="P285" s="587"/>
    </row>
    <row r="286" spans="1:16" ht="16.5" thickBot="1" thickTop="1">
      <c r="A286" s="688"/>
      <c r="B286" s="486" t="s">
        <v>44</v>
      </c>
      <c r="C286" s="692" t="s">
        <v>1428</v>
      </c>
      <c r="D286" s="692"/>
      <c r="E286" s="692"/>
      <c r="F286" s="692"/>
      <c r="G286" s="688"/>
      <c r="H286" s="691"/>
      <c r="O286" s="593"/>
      <c r="P286" s="587"/>
    </row>
    <row r="287" spans="1:16" ht="16.5" thickBot="1" thickTop="1">
      <c r="A287" s="688"/>
      <c r="B287" s="486" t="s">
        <v>98</v>
      </c>
      <c r="C287" s="602" t="s">
        <v>1424</v>
      </c>
      <c r="D287" s="602"/>
      <c r="E287" s="602"/>
      <c r="F287" s="602"/>
      <c r="G287" s="688"/>
      <c r="H287" s="691"/>
      <c r="O287" s="593"/>
      <c r="P287" s="587"/>
    </row>
    <row r="288" spans="1:16" ht="16.5" thickBot="1" thickTop="1">
      <c r="A288" s="688"/>
      <c r="B288" s="689"/>
      <c r="C288" s="877"/>
      <c r="D288" s="877"/>
      <c r="E288" s="877"/>
      <c r="F288" s="877"/>
      <c r="G288" s="688"/>
      <c r="H288" s="691"/>
      <c r="O288" s="593"/>
      <c r="P288" s="587"/>
    </row>
    <row r="289" spans="1:15" ht="16.5" thickBot="1" thickTop="1">
      <c r="A289" s="688"/>
      <c r="B289" s="689"/>
      <c r="C289" s="878"/>
      <c r="D289" s="878"/>
      <c r="E289" s="878"/>
      <c r="F289" s="878"/>
      <c r="G289" s="688"/>
      <c r="H289" s="691"/>
      <c r="O289" s="593"/>
    </row>
    <row r="290" spans="1:15" ht="13.5" thickTop="1">
      <c r="A290" s="688"/>
      <c r="B290" s="690"/>
      <c r="C290" s="688"/>
      <c r="D290" s="688"/>
      <c r="E290" s="688"/>
      <c r="F290" s="688"/>
      <c r="G290" s="688"/>
      <c r="H290" s="691"/>
      <c r="O290" s="600"/>
    </row>
    <row r="291" spans="1:15" ht="12.75">
      <c r="A291" s="688"/>
      <c r="B291" s="690"/>
      <c r="C291" s="688"/>
      <c r="D291" s="688"/>
      <c r="E291" s="688"/>
      <c r="F291" s="688"/>
      <c r="G291" s="688"/>
      <c r="H291" s="691"/>
      <c r="O291" s="600"/>
    </row>
    <row r="292" spans="1:15" ht="12.75">
      <c r="A292" s="688"/>
      <c r="B292" s="690"/>
      <c r="C292" s="688"/>
      <c r="D292" s="688"/>
      <c r="E292" s="688"/>
      <c r="F292" s="688"/>
      <c r="G292" s="688"/>
      <c r="H292" s="691"/>
      <c r="O292" s="600"/>
    </row>
    <row r="293" spans="1:15" ht="12.75">
      <c r="A293" s="688"/>
      <c r="B293" s="690"/>
      <c r="C293" s="688"/>
      <c r="D293" s="688"/>
      <c r="E293" s="688"/>
      <c r="F293" s="688"/>
      <c r="G293" s="688"/>
      <c r="H293" s="691"/>
      <c r="O293" s="600"/>
    </row>
    <row r="294" spans="1:15" ht="12.75">
      <c r="A294" s="688"/>
      <c r="B294" s="690"/>
      <c r="C294" s="688"/>
      <c r="D294" s="688"/>
      <c r="E294" s="688"/>
      <c r="F294" s="688"/>
      <c r="G294" s="688"/>
      <c r="H294" s="691"/>
      <c r="O294" s="600"/>
    </row>
    <row r="295" spans="1:15" ht="12.75">
      <c r="A295" s="688"/>
      <c r="B295" s="690"/>
      <c r="C295" s="688"/>
      <c r="D295" s="688"/>
      <c r="E295" s="688"/>
      <c r="F295" s="688"/>
      <c r="G295" s="688"/>
      <c r="H295" s="691"/>
      <c r="O295" s="600"/>
    </row>
    <row r="296" spans="1:15" ht="12.75">
      <c r="A296" s="289"/>
      <c r="O296" s="600"/>
    </row>
    <row r="297" spans="1:15" ht="12.75">
      <c r="A297" s="289"/>
      <c r="O297" s="600"/>
    </row>
    <row r="298" spans="1:15" ht="12.75">
      <c r="A298" s="289"/>
      <c r="O298" s="600"/>
    </row>
    <row r="299" ht="12.75">
      <c r="A299" s="289"/>
    </row>
    <row r="300" ht="12.75">
      <c r="A300" s="289"/>
    </row>
    <row r="301" ht="12.75">
      <c r="A301" s="289"/>
    </row>
    <row r="302" ht="12.75">
      <c r="A302" s="289"/>
    </row>
    <row r="303" ht="12.75">
      <c r="A303" s="289"/>
    </row>
    <row r="304" ht="12.75">
      <c r="A304" s="289"/>
    </row>
    <row r="305" ht="12.75">
      <c r="A305" s="289"/>
    </row>
    <row r="306" ht="12.75">
      <c r="A306" s="289"/>
    </row>
    <row r="307" ht="12.75">
      <c r="A307" s="289"/>
    </row>
    <row r="308" ht="12.75">
      <c r="A308" s="289"/>
    </row>
    <row r="309" ht="12.75">
      <c r="A309" s="289"/>
    </row>
    <row r="310" ht="12.75">
      <c r="A310" s="289"/>
    </row>
    <row r="311" ht="12.75">
      <c r="A311" s="289"/>
    </row>
  </sheetData>
  <sheetProtection/>
  <mergeCells count="442">
    <mergeCell ref="Q278:R278"/>
    <mergeCell ref="T278:U278"/>
    <mergeCell ref="Q275:R275"/>
    <mergeCell ref="T275:U275"/>
    <mergeCell ref="Q276:R276"/>
    <mergeCell ref="T276:U276"/>
    <mergeCell ref="Q277:R277"/>
    <mergeCell ref="T277:U277"/>
    <mergeCell ref="Q272:R272"/>
    <mergeCell ref="T272:U272"/>
    <mergeCell ref="Q274:R274"/>
    <mergeCell ref="T274:U274"/>
    <mergeCell ref="Q273:R273"/>
    <mergeCell ref="T273:U273"/>
    <mergeCell ref="Q269:R269"/>
    <mergeCell ref="T269:U269"/>
    <mergeCell ref="Q271:R271"/>
    <mergeCell ref="T271:U271"/>
    <mergeCell ref="Q270:R270"/>
    <mergeCell ref="T270:U270"/>
    <mergeCell ref="Q266:R266"/>
    <mergeCell ref="T266:U266"/>
    <mergeCell ref="Q268:R268"/>
    <mergeCell ref="T268:U268"/>
    <mergeCell ref="Q267:R267"/>
    <mergeCell ref="T267:U267"/>
    <mergeCell ref="Q257:R257"/>
    <mergeCell ref="T257:U257"/>
    <mergeCell ref="S264:S265"/>
    <mergeCell ref="T264:U265"/>
    <mergeCell ref="R260:T260"/>
    <mergeCell ref="Q264:R265"/>
    <mergeCell ref="Q254:R254"/>
    <mergeCell ref="T254:U254"/>
    <mergeCell ref="Q256:R256"/>
    <mergeCell ref="T256:U256"/>
    <mergeCell ref="Q255:R255"/>
    <mergeCell ref="T255:U255"/>
    <mergeCell ref="Q251:R251"/>
    <mergeCell ref="T251:U251"/>
    <mergeCell ref="Q253:R253"/>
    <mergeCell ref="T253:U253"/>
    <mergeCell ref="Q252:R252"/>
    <mergeCell ref="T252:U252"/>
    <mergeCell ref="Q248:R248"/>
    <mergeCell ref="T248:U248"/>
    <mergeCell ref="Q250:R250"/>
    <mergeCell ref="T250:U250"/>
    <mergeCell ref="Q249:R249"/>
    <mergeCell ref="T249:U249"/>
    <mergeCell ref="Q245:R245"/>
    <mergeCell ref="T245:U245"/>
    <mergeCell ref="Q247:R247"/>
    <mergeCell ref="T247:U247"/>
    <mergeCell ref="Q246:R246"/>
    <mergeCell ref="T246:U246"/>
    <mergeCell ref="Q235:R235"/>
    <mergeCell ref="T235:U235"/>
    <mergeCell ref="Q236:R236"/>
    <mergeCell ref="T236:U236"/>
    <mergeCell ref="S243:S244"/>
    <mergeCell ref="T243:U244"/>
    <mergeCell ref="R239:T239"/>
    <mergeCell ref="Q243:R244"/>
    <mergeCell ref="Q231:R231"/>
    <mergeCell ref="T231:U231"/>
    <mergeCell ref="Q232:R232"/>
    <mergeCell ref="T232:U232"/>
    <mergeCell ref="Q233:R233"/>
    <mergeCell ref="T233:U233"/>
    <mergeCell ref="Q227:R227"/>
    <mergeCell ref="T227:U227"/>
    <mergeCell ref="Q234:R234"/>
    <mergeCell ref="T234:U234"/>
    <mergeCell ref="Q228:R228"/>
    <mergeCell ref="T228:U228"/>
    <mergeCell ref="Q229:R229"/>
    <mergeCell ref="T229:U229"/>
    <mergeCell ref="Q230:R230"/>
    <mergeCell ref="T230:U230"/>
    <mergeCell ref="Q224:R224"/>
    <mergeCell ref="T224:U224"/>
    <mergeCell ref="Q225:R225"/>
    <mergeCell ref="T225:U225"/>
    <mergeCell ref="Q226:R226"/>
    <mergeCell ref="T226:U226"/>
    <mergeCell ref="Q215:R215"/>
    <mergeCell ref="T215:U215"/>
    <mergeCell ref="R218:T218"/>
    <mergeCell ref="Q222:R223"/>
    <mergeCell ref="S222:S223"/>
    <mergeCell ref="T222:U223"/>
    <mergeCell ref="Q212:R212"/>
    <mergeCell ref="T212:U212"/>
    <mergeCell ref="Q213:R213"/>
    <mergeCell ref="T213:U213"/>
    <mergeCell ref="Q214:R214"/>
    <mergeCell ref="T214:U214"/>
    <mergeCell ref="Q209:R209"/>
    <mergeCell ref="T209:U209"/>
    <mergeCell ref="Q210:R210"/>
    <mergeCell ref="T210:U210"/>
    <mergeCell ref="Q211:R211"/>
    <mergeCell ref="T211:U211"/>
    <mergeCell ref="Q206:R206"/>
    <mergeCell ref="T206:U206"/>
    <mergeCell ref="Q207:R207"/>
    <mergeCell ref="T207:U207"/>
    <mergeCell ref="Q208:R208"/>
    <mergeCell ref="T208:U208"/>
    <mergeCell ref="Q203:R203"/>
    <mergeCell ref="T203:U203"/>
    <mergeCell ref="Q204:R204"/>
    <mergeCell ref="T204:U204"/>
    <mergeCell ref="Q205:R205"/>
    <mergeCell ref="T205:U205"/>
    <mergeCell ref="Q194:R194"/>
    <mergeCell ref="T194:U194"/>
    <mergeCell ref="R197:T197"/>
    <mergeCell ref="Q201:R202"/>
    <mergeCell ref="S201:S202"/>
    <mergeCell ref="T201:U202"/>
    <mergeCell ref="Q191:R191"/>
    <mergeCell ref="T191:U191"/>
    <mergeCell ref="Q192:R192"/>
    <mergeCell ref="T192:U192"/>
    <mergeCell ref="Q193:R193"/>
    <mergeCell ref="T193:U193"/>
    <mergeCell ref="Q188:R188"/>
    <mergeCell ref="T188:U188"/>
    <mergeCell ref="Q189:R189"/>
    <mergeCell ref="T189:U189"/>
    <mergeCell ref="Q190:R190"/>
    <mergeCell ref="T190:U190"/>
    <mergeCell ref="Q185:R185"/>
    <mergeCell ref="T185:U185"/>
    <mergeCell ref="Q186:R186"/>
    <mergeCell ref="T186:U186"/>
    <mergeCell ref="Q187:R187"/>
    <mergeCell ref="T187:U187"/>
    <mergeCell ref="Q182:R182"/>
    <mergeCell ref="T182:U182"/>
    <mergeCell ref="Q183:R183"/>
    <mergeCell ref="T183:U183"/>
    <mergeCell ref="Q184:R184"/>
    <mergeCell ref="T184:U184"/>
    <mergeCell ref="Q173:R173"/>
    <mergeCell ref="T173:U173"/>
    <mergeCell ref="R176:T176"/>
    <mergeCell ref="Q180:R181"/>
    <mergeCell ref="S180:S181"/>
    <mergeCell ref="T180:U181"/>
    <mergeCell ref="Q170:R170"/>
    <mergeCell ref="T170:U170"/>
    <mergeCell ref="Q171:R171"/>
    <mergeCell ref="T171:U171"/>
    <mergeCell ref="Q172:R172"/>
    <mergeCell ref="T172:U172"/>
    <mergeCell ref="Q167:R167"/>
    <mergeCell ref="T167:U167"/>
    <mergeCell ref="Q168:R168"/>
    <mergeCell ref="T168:U168"/>
    <mergeCell ref="Q169:R169"/>
    <mergeCell ref="T169:U169"/>
    <mergeCell ref="Q164:R164"/>
    <mergeCell ref="T164:U164"/>
    <mergeCell ref="Q165:R165"/>
    <mergeCell ref="T165:U165"/>
    <mergeCell ref="Q166:R166"/>
    <mergeCell ref="T166:U166"/>
    <mergeCell ref="Q161:R161"/>
    <mergeCell ref="T161:U161"/>
    <mergeCell ref="Q162:R162"/>
    <mergeCell ref="T162:U162"/>
    <mergeCell ref="Q163:R163"/>
    <mergeCell ref="T163:U163"/>
    <mergeCell ref="Q154:R154"/>
    <mergeCell ref="T154:U154"/>
    <mergeCell ref="R156:U156"/>
    <mergeCell ref="Q159:R160"/>
    <mergeCell ref="S159:S160"/>
    <mergeCell ref="T159:U160"/>
    <mergeCell ref="Q151:R151"/>
    <mergeCell ref="T151:U151"/>
    <mergeCell ref="Q152:R152"/>
    <mergeCell ref="T152:U152"/>
    <mergeCell ref="Q153:R153"/>
    <mergeCell ref="T153:U153"/>
    <mergeCell ref="Q148:R148"/>
    <mergeCell ref="T148:U148"/>
    <mergeCell ref="Q149:R149"/>
    <mergeCell ref="T149:U149"/>
    <mergeCell ref="Q150:R150"/>
    <mergeCell ref="T150:U150"/>
    <mergeCell ref="Q145:R145"/>
    <mergeCell ref="T145:U145"/>
    <mergeCell ref="Q146:R146"/>
    <mergeCell ref="T146:U146"/>
    <mergeCell ref="Q147:R147"/>
    <mergeCell ref="T147:U147"/>
    <mergeCell ref="Q142:R142"/>
    <mergeCell ref="T142:U142"/>
    <mergeCell ref="Q143:R143"/>
    <mergeCell ref="T143:U143"/>
    <mergeCell ref="Q144:R144"/>
    <mergeCell ref="T144:U144"/>
    <mergeCell ref="Q133:R133"/>
    <mergeCell ref="T133:U133"/>
    <mergeCell ref="R136:U136"/>
    <mergeCell ref="Q140:R141"/>
    <mergeCell ref="S140:S141"/>
    <mergeCell ref="T140:U141"/>
    <mergeCell ref="Q130:R130"/>
    <mergeCell ref="T130:U130"/>
    <mergeCell ref="Q131:R131"/>
    <mergeCell ref="T131:U131"/>
    <mergeCell ref="Q132:R132"/>
    <mergeCell ref="T132:U132"/>
    <mergeCell ref="Q127:R127"/>
    <mergeCell ref="T127:U127"/>
    <mergeCell ref="Q128:R128"/>
    <mergeCell ref="T128:U128"/>
    <mergeCell ref="Q129:R129"/>
    <mergeCell ref="T129:U129"/>
    <mergeCell ref="Q124:R124"/>
    <mergeCell ref="T124:U124"/>
    <mergeCell ref="Q125:R125"/>
    <mergeCell ref="T125:U125"/>
    <mergeCell ref="Q126:R126"/>
    <mergeCell ref="T126:U126"/>
    <mergeCell ref="Q121:R121"/>
    <mergeCell ref="T121:U121"/>
    <mergeCell ref="Q122:R122"/>
    <mergeCell ref="T122:U122"/>
    <mergeCell ref="Q123:R123"/>
    <mergeCell ref="T123:U123"/>
    <mergeCell ref="Q113:R113"/>
    <mergeCell ref="T113:U113"/>
    <mergeCell ref="Q114:R114"/>
    <mergeCell ref="T114:U114"/>
    <mergeCell ref="Q119:R120"/>
    <mergeCell ref="S119:S120"/>
    <mergeCell ref="T119:U120"/>
    <mergeCell ref="Q110:R110"/>
    <mergeCell ref="T110:U110"/>
    <mergeCell ref="Q111:R111"/>
    <mergeCell ref="T111:U111"/>
    <mergeCell ref="Q112:R112"/>
    <mergeCell ref="T112:U112"/>
    <mergeCell ref="Q107:R107"/>
    <mergeCell ref="T107:U107"/>
    <mergeCell ref="Q108:R108"/>
    <mergeCell ref="T108:U108"/>
    <mergeCell ref="Q109:R109"/>
    <mergeCell ref="T109:U109"/>
    <mergeCell ref="Q104:R104"/>
    <mergeCell ref="T104:U104"/>
    <mergeCell ref="Q105:R105"/>
    <mergeCell ref="T105:U105"/>
    <mergeCell ref="Q106:R106"/>
    <mergeCell ref="T106:U106"/>
    <mergeCell ref="Q100:R101"/>
    <mergeCell ref="S100:S101"/>
    <mergeCell ref="T100:U101"/>
    <mergeCell ref="Q102:R102"/>
    <mergeCell ref="T102:U102"/>
    <mergeCell ref="Q103:R103"/>
    <mergeCell ref="T103:U103"/>
    <mergeCell ref="Q92:R92"/>
    <mergeCell ref="T92:U92"/>
    <mergeCell ref="Q93:R93"/>
    <mergeCell ref="T93:U93"/>
    <mergeCell ref="Q94:R94"/>
    <mergeCell ref="T94:U94"/>
    <mergeCell ref="T88:U88"/>
    <mergeCell ref="Q89:R89"/>
    <mergeCell ref="T89:U89"/>
    <mergeCell ref="Q90:R90"/>
    <mergeCell ref="T90:U90"/>
    <mergeCell ref="Q91:R91"/>
    <mergeCell ref="T91:U91"/>
    <mergeCell ref="T84:U84"/>
    <mergeCell ref="Q85:R85"/>
    <mergeCell ref="T85:U85"/>
    <mergeCell ref="Q86:R86"/>
    <mergeCell ref="T86:U86"/>
    <mergeCell ref="Q87:R87"/>
    <mergeCell ref="T87:U87"/>
    <mergeCell ref="S80:S81"/>
    <mergeCell ref="T80:U81"/>
    <mergeCell ref="Q82:R82"/>
    <mergeCell ref="T82:U82"/>
    <mergeCell ref="Q83:R83"/>
    <mergeCell ref="T83:U83"/>
    <mergeCell ref="R45:U45"/>
    <mergeCell ref="R46:U46"/>
    <mergeCell ref="R47:U47"/>
    <mergeCell ref="R49:U49"/>
    <mergeCell ref="R50:U50"/>
    <mergeCell ref="T73:U73"/>
    <mergeCell ref="Q73:R73"/>
    <mergeCell ref="R52:U52"/>
    <mergeCell ref="S61:S62"/>
    <mergeCell ref="T61:U62"/>
    <mergeCell ref="T67:U67"/>
    <mergeCell ref="S57:U57"/>
    <mergeCell ref="T75:U75"/>
    <mergeCell ref="T74:U74"/>
    <mergeCell ref="Q75:R75"/>
    <mergeCell ref="R31:U31"/>
    <mergeCell ref="R32:U32"/>
    <mergeCell ref="R34:U34"/>
    <mergeCell ref="R35:U35"/>
    <mergeCell ref="R44:U44"/>
    <mergeCell ref="T72:U72"/>
    <mergeCell ref="Q71:R71"/>
    <mergeCell ref="R42:U42"/>
    <mergeCell ref="Q43:U43"/>
    <mergeCell ref="R51:U51"/>
    <mergeCell ref="R30:U30"/>
    <mergeCell ref="R53:U53"/>
    <mergeCell ref="R54:U54"/>
    <mergeCell ref="R55:U55"/>
    <mergeCell ref="R48:U48"/>
    <mergeCell ref="R36:U36"/>
    <mergeCell ref="R37:U37"/>
    <mergeCell ref="R38:U38"/>
    <mergeCell ref="R39:U39"/>
    <mergeCell ref="C43:M43"/>
    <mergeCell ref="R41:U41"/>
    <mergeCell ref="T64:U64"/>
    <mergeCell ref="C4:M4"/>
    <mergeCell ref="C7:F7"/>
    <mergeCell ref="C9:N9"/>
    <mergeCell ref="C10:N10"/>
    <mergeCell ref="C11:N11"/>
    <mergeCell ref="C18:N18"/>
    <mergeCell ref="C49:N49"/>
    <mergeCell ref="C57:N57"/>
    <mergeCell ref="R40:U40"/>
    <mergeCell ref="T71:U71"/>
    <mergeCell ref="Q69:R69"/>
    <mergeCell ref="Q70:R70"/>
    <mergeCell ref="Q68:R68"/>
    <mergeCell ref="C26:N26"/>
    <mergeCell ref="C35:N35"/>
    <mergeCell ref="Q65:R65"/>
    <mergeCell ref="C30:N30"/>
    <mergeCell ref="C41:N41"/>
    <mergeCell ref="T63:U63"/>
    <mergeCell ref="T65:U65"/>
    <mergeCell ref="T66:U66"/>
    <mergeCell ref="J192:N192"/>
    <mergeCell ref="J171:N171"/>
    <mergeCell ref="Q72:R72"/>
    <mergeCell ref="O77:T77"/>
    <mergeCell ref="Q80:R81"/>
    <mergeCell ref="T68:U68"/>
    <mergeCell ref="T69:U69"/>
    <mergeCell ref="T70:U70"/>
    <mergeCell ref="J217:N217"/>
    <mergeCell ref="J196:N196"/>
    <mergeCell ref="Q61:R62"/>
    <mergeCell ref="Q63:R63"/>
    <mergeCell ref="Q64:R64"/>
    <mergeCell ref="Q74:R74"/>
    <mergeCell ref="Q66:R66"/>
    <mergeCell ref="Q67:R67"/>
    <mergeCell ref="Q84:R84"/>
    <mergeCell ref="Q88:R88"/>
    <mergeCell ref="C268:F268"/>
    <mergeCell ref="C269:F269"/>
    <mergeCell ref="C270:F270"/>
    <mergeCell ref="C58:N58"/>
    <mergeCell ref="C94:G94"/>
    <mergeCell ref="C113:G113"/>
    <mergeCell ref="C131:G131"/>
    <mergeCell ref="J153:N153"/>
    <mergeCell ref="J131:N131"/>
    <mergeCell ref="J113:N113"/>
    <mergeCell ref="C229:F229"/>
    <mergeCell ref="C230:F230"/>
    <mergeCell ref="C283:F283"/>
    <mergeCell ref="C288:F288"/>
    <mergeCell ref="C278:F278"/>
    <mergeCell ref="C279:F279"/>
    <mergeCell ref="C280:F280"/>
    <mergeCell ref="C281:F281"/>
    <mergeCell ref="C282:F282"/>
    <mergeCell ref="C271:F271"/>
    <mergeCell ref="C222:F222"/>
    <mergeCell ref="C223:F223"/>
    <mergeCell ref="C224:F224"/>
    <mergeCell ref="C226:F226"/>
    <mergeCell ref="C227:F227"/>
    <mergeCell ref="C228:F228"/>
    <mergeCell ref="C232:F232"/>
    <mergeCell ref="C233:F233"/>
    <mergeCell ref="C234:F234"/>
    <mergeCell ref="C236:F236"/>
    <mergeCell ref="C237:F237"/>
    <mergeCell ref="C289:F289"/>
    <mergeCell ref="C272:F272"/>
    <mergeCell ref="C273:F273"/>
    <mergeCell ref="C274:F274"/>
    <mergeCell ref="C276:F276"/>
    <mergeCell ref="C238:F238"/>
    <mergeCell ref="C239:F239"/>
    <mergeCell ref="C240:F240"/>
    <mergeCell ref="C241:F241"/>
    <mergeCell ref="C242:F242"/>
    <mergeCell ref="C243:F243"/>
    <mergeCell ref="C258:F258"/>
    <mergeCell ref="C218:F218"/>
    <mergeCell ref="C219:F219"/>
    <mergeCell ref="C220:F220"/>
    <mergeCell ref="C225:F225"/>
    <mergeCell ref="B231:F231"/>
    <mergeCell ref="C235:F235"/>
    <mergeCell ref="C245:F245"/>
    <mergeCell ref="C246:F246"/>
    <mergeCell ref="C247:F247"/>
    <mergeCell ref="C256:F256"/>
    <mergeCell ref="C255:F255"/>
    <mergeCell ref="B254:F254"/>
    <mergeCell ref="C253:F253"/>
    <mergeCell ref="C252:F252"/>
    <mergeCell ref="C263:F263"/>
    <mergeCell ref="C262:F262"/>
    <mergeCell ref="C261:F261"/>
    <mergeCell ref="C260:F260"/>
    <mergeCell ref="C259:F259"/>
    <mergeCell ref="C251:F251"/>
    <mergeCell ref="C250:F250"/>
    <mergeCell ref="C249:F249"/>
    <mergeCell ref="C248:F248"/>
    <mergeCell ref="C277:F277"/>
    <mergeCell ref="B275:F275"/>
    <mergeCell ref="C267:F267"/>
    <mergeCell ref="C266:F266"/>
    <mergeCell ref="C264:F264"/>
    <mergeCell ref="C257:F257"/>
  </mergeCells>
  <printOptions/>
  <pageMargins left="0" right="0.7086614173228347" top="0.7480314960629921" bottom="0.7480314960629921" header="0.31496062992125984" footer="0.31496062992125984"/>
  <pageSetup horizontalDpi="300" verticalDpi="300" orientation="landscape" paperSize="9" scale="120" r:id="rId2"/>
  <rowBreaks count="10" manualBreakCount="10">
    <brk id="76" max="255" man="1"/>
    <brk id="96" max="255" man="1"/>
    <brk id="116" max="255" man="1"/>
    <brk id="136" max="255" man="1"/>
    <brk id="156" max="255" man="1"/>
    <brk id="174" max="255" man="1"/>
    <brk id="196" max="255" man="1"/>
    <brk id="216" max="255" man="1"/>
    <brk id="238" max="255" man="1"/>
    <brk id="25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B9" sqref="B9"/>
    </sheetView>
  </sheetViews>
  <sheetFormatPr defaultColWidth="9.57421875" defaultRowHeight="12.75"/>
  <cols>
    <col min="1" max="1" width="5.57421875" style="110" customWidth="1"/>
    <col min="2" max="2" width="7.00390625" style="110" customWidth="1"/>
    <col min="3" max="3" width="16.28125" style="110" customWidth="1"/>
    <col min="4" max="4" width="9.57421875" style="110" customWidth="1"/>
    <col min="5" max="5" width="10.57421875" style="110" customWidth="1"/>
    <col min="6" max="6" width="10.57421875" style="110" bestFit="1" customWidth="1"/>
    <col min="7" max="9" width="9.57421875" style="110" customWidth="1"/>
    <col min="10" max="10" width="18.57421875" style="110" customWidth="1"/>
    <col min="11" max="16384" width="9.57421875" style="110" customWidth="1"/>
  </cols>
  <sheetData>
    <row r="1" spans="1:6" ht="15">
      <c r="A1" s="710" t="s">
        <v>109</v>
      </c>
      <c r="B1" s="710" t="s">
        <v>36</v>
      </c>
      <c r="C1" s="710" t="s">
        <v>110</v>
      </c>
      <c r="D1" s="710" t="s">
        <v>111</v>
      </c>
      <c r="E1" s="710" t="s">
        <v>112</v>
      </c>
      <c r="F1" s="710" t="s">
        <v>113</v>
      </c>
    </row>
    <row r="2" spans="1:12" ht="30.75" thickBot="1">
      <c r="A2" s="711" t="s">
        <v>1364</v>
      </c>
      <c r="B2" s="712">
        <v>3394</v>
      </c>
      <c r="C2" s="711" t="s">
        <v>114</v>
      </c>
      <c r="D2" s="712">
        <v>1770</v>
      </c>
      <c r="E2" s="712">
        <v>140</v>
      </c>
      <c r="F2" s="713">
        <v>42684</v>
      </c>
      <c r="G2" s="110" t="e">
        <f aca="true" t="shared" si="0" ref="G2:G25">IF(B2=H2,"ok","nooooo")</f>
        <v>#REF!</v>
      </c>
      <c r="H2" s="563" t="e">
        <f aca="true" t="shared" si="1" ref="H2:H25">I2+K2</f>
        <v>#REF!</v>
      </c>
      <c r="I2" s="563">
        <v>3254</v>
      </c>
      <c r="J2" s="644" t="s">
        <v>1423</v>
      </c>
      <c r="K2" s="565" t="e">
        <f>VLOOKUP(J2,Uno!#REF!,5,0)</f>
        <v>#REF!</v>
      </c>
      <c r="L2" s="580" t="e">
        <f>H2/10*3</f>
        <v>#REF!</v>
      </c>
    </row>
    <row r="3" spans="1:12" ht="17.25" thickBot="1" thickTop="1">
      <c r="A3" s="711" t="s">
        <v>1364</v>
      </c>
      <c r="B3" s="712">
        <v>3138</v>
      </c>
      <c r="C3" s="711" t="s">
        <v>17</v>
      </c>
      <c r="D3" s="712">
        <v>1986</v>
      </c>
      <c r="E3" s="712">
        <v>240</v>
      </c>
      <c r="F3" s="713">
        <v>42684</v>
      </c>
      <c r="G3" s="110" t="e">
        <f t="shared" si="0"/>
        <v>#REF!</v>
      </c>
      <c r="H3" s="454" t="e">
        <f t="shared" si="1"/>
        <v>#REF!</v>
      </c>
      <c r="I3" s="454">
        <v>2898</v>
      </c>
      <c r="J3" s="549" t="s">
        <v>1412</v>
      </c>
      <c r="K3" s="565" t="e">
        <f>VLOOKUP(J3,Uno!#REF!,5,0)</f>
        <v>#REF!</v>
      </c>
      <c r="L3" s="580" t="e">
        <f aca="true" t="shared" si="2" ref="L3:L24">H3/10*3</f>
        <v>#REF!</v>
      </c>
    </row>
    <row r="4" spans="1:12" ht="17.25" thickBot="1" thickTop="1">
      <c r="A4" s="711" t="s">
        <v>1364</v>
      </c>
      <c r="B4" s="712">
        <v>2966</v>
      </c>
      <c r="C4" s="711" t="s">
        <v>115</v>
      </c>
      <c r="D4" s="712">
        <v>2183</v>
      </c>
      <c r="E4" s="712">
        <v>310</v>
      </c>
      <c r="F4" s="713">
        <v>42684</v>
      </c>
      <c r="G4" s="110" t="e">
        <f t="shared" si="0"/>
        <v>#REF!</v>
      </c>
      <c r="H4" s="454" t="e">
        <f t="shared" si="1"/>
        <v>#REF!</v>
      </c>
      <c r="I4" s="454">
        <v>2656</v>
      </c>
      <c r="J4" s="548" t="s">
        <v>1410</v>
      </c>
      <c r="K4" s="574" t="e">
        <f>VLOOKUP(J4,Uno!#REF!,5,0)</f>
        <v>#REF!</v>
      </c>
      <c r="L4" s="580" t="e">
        <f t="shared" si="2"/>
        <v>#REF!</v>
      </c>
    </row>
    <row r="5" spans="1:12" ht="17.25" thickBot="1" thickTop="1">
      <c r="A5" s="711" t="s">
        <v>1364</v>
      </c>
      <c r="B5" s="712">
        <v>2925</v>
      </c>
      <c r="C5" s="711" t="s">
        <v>1005</v>
      </c>
      <c r="D5" s="712">
        <v>1859</v>
      </c>
      <c r="E5" s="712">
        <v>190</v>
      </c>
      <c r="F5" s="713">
        <v>42684</v>
      </c>
      <c r="G5" s="110" t="e">
        <f t="shared" si="0"/>
        <v>#REF!</v>
      </c>
      <c r="H5" s="454" t="e">
        <f t="shared" si="1"/>
        <v>#REF!</v>
      </c>
      <c r="I5" s="454">
        <v>2735</v>
      </c>
      <c r="J5" s="548" t="s">
        <v>1416</v>
      </c>
      <c r="K5" s="565" t="e">
        <f>VLOOKUP(J5,Uno!#REF!,5,0)</f>
        <v>#REF!</v>
      </c>
      <c r="L5" s="580" t="e">
        <f t="shared" si="2"/>
        <v>#REF!</v>
      </c>
    </row>
    <row r="6" spans="1:12" ht="17.25" thickBot="1" thickTop="1">
      <c r="A6" s="711" t="s">
        <v>1364</v>
      </c>
      <c r="B6" s="712">
        <v>2821</v>
      </c>
      <c r="C6" s="711" t="s">
        <v>516</v>
      </c>
      <c r="D6" s="712">
        <v>1835</v>
      </c>
      <c r="E6" s="712">
        <v>210</v>
      </c>
      <c r="F6" s="713">
        <v>42684</v>
      </c>
      <c r="G6" s="110" t="e">
        <f t="shared" si="0"/>
        <v>#REF!</v>
      </c>
      <c r="H6" s="454" t="e">
        <f t="shared" si="1"/>
        <v>#REF!</v>
      </c>
      <c r="I6" s="454">
        <v>2611</v>
      </c>
      <c r="J6" s="548" t="s">
        <v>1425</v>
      </c>
      <c r="K6" s="565" t="e">
        <f>VLOOKUP(J6,Uno!#REF!,5,0)</f>
        <v>#REF!</v>
      </c>
      <c r="L6" s="580">
        <v>1315</v>
      </c>
    </row>
    <row r="7" spans="1:12" ht="17.25" thickBot="1" thickTop="1">
      <c r="A7" s="711" t="s">
        <v>1364</v>
      </c>
      <c r="B7" s="712">
        <v>2730</v>
      </c>
      <c r="C7" s="711" t="s">
        <v>13</v>
      </c>
      <c r="D7" s="712">
        <v>1679</v>
      </c>
      <c r="E7" s="712">
        <v>80</v>
      </c>
      <c r="F7" s="713">
        <v>42684</v>
      </c>
      <c r="G7" s="110" t="e">
        <f t="shared" si="0"/>
        <v>#REF!</v>
      </c>
      <c r="H7" s="454" t="e">
        <f t="shared" si="1"/>
        <v>#REF!</v>
      </c>
      <c r="I7" s="454">
        <v>2650</v>
      </c>
      <c r="J7" s="548" t="s">
        <v>1422</v>
      </c>
      <c r="K7" s="565" t="e">
        <f>VLOOKUP(J7,Uno!#REF!,5,0)</f>
        <v>#REF!</v>
      </c>
      <c r="L7" s="580">
        <v>1315</v>
      </c>
    </row>
    <row r="8" spans="1:12" ht="17.25" thickBot="1" thickTop="1">
      <c r="A8" s="711" t="s">
        <v>1364</v>
      </c>
      <c r="B8" s="712">
        <v>2726</v>
      </c>
      <c r="C8" s="711" t="s">
        <v>116</v>
      </c>
      <c r="D8" s="712">
        <v>1671</v>
      </c>
      <c r="E8" s="712">
        <v>40</v>
      </c>
      <c r="F8" s="713">
        <v>42684</v>
      </c>
      <c r="G8" s="110" t="e">
        <f t="shared" si="0"/>
        <v>#REF!</v>
      </c>
      <c r="H8" s="454" t="e">
        <f t="shared" si="1"/>
        <v>#REF!</v>
      </c>
      <c r="I8" s="454">
        <v>2686</v>
      </c>
      <c r="J8" s="648" t="s">
        <v>1419</v>
      </c>
      <c r="K8" s="565" t="e">
        <f>VLOOKUP(J8,Uno!#REF!,5,0)</f>
        <v>#REF!</v>
      </c>
      <c r="L8" s="580" t="e">
        <f t="shared" si="2"/>
        <v>#REF!</v>
      </c>
    </row>
    <row r="9" spans="1:12" ht="31.5" thickBot="1" thickTop="1">
      <c r="A9" s="711" t="s">
        <v>1364</v>
      </c>
      <c r="B9" s="712">
        <v>2680</v>
      </c>
      <c r="C9" s="711" t="s">
        <v>118</v>
      </c>
      <c r="D9" s="712">
        <v>1831</v>
      </c>
      <c r="E9" s="712">
        <v>190</v>
      </c>
      <c r="F9" s="713">
        <v>42684</v>
      </c>
      <c r="G9" s="110" t="e">
        <f t="shared" si="0"/>
        <v>#REF!</v>
      </c>
      <c r="H9" s="454" t="e">
        <f t="shared" si="1"/>
        <v>#REF!</v>
      </c>
      <c r="I9" s="454">
        <v>2490</v>
      </c>
      <c r="J9" s="551" t="s">
        <v>1411</v>
      </c>
      <c r="K9" s="565" t="e">
        <f>VLOOKUP(J9,Uno!#REF!,5,0)</f>
        <v>#REF!</v>
      </c>
      <c r="L9" s="580" t="e">
        <f t="shared" si="2"/>
        <v>#REF!</v>
      </c>
    </row>
    <row r="10" spans="1:12" ht="17.25" thickBot="1" thickTop="1">
      <c r="A10" s="711" t="s">
        <v>1364</v>
      </c>
      <c r="B10" s="712">
        <v>2655</v>
      </c>
      <c r="C10" s="711" t="s">
        <v>1006</v>
      </c>
      <c r="D10" s="712">
        <v>1758</v>
      </c>
      <c r="E10" s="712">
        <v>120</v>
      </c>
      <c r="F10" s="713">
        <v>42684</v>
      </c>
      <c r="G10" s="110" t="e">
        <f t="shared" si="0"/>
        <v>#REF!</v>
      </c>
      <c r="H10" s="454" t="e">
        <f t="shared" si="1"/>
        <v>#REF!</v>
      </c>
      <c r="I10" s="454">
        <v>2535</v>
      </c>
      <c r="J10" s="552" t="s">
        <v>1413</v>
      </c>
      <c r="K10" s="574" t="e">
        <f>VLOOKUP(J10,Uno!#REF!,5,0)</f>
        <v>#REF!</v>
      </c>
      <c r="L10" s="580" t="e">
        <f t="shared" si="2"/>
        <v>#REF!</v>
      </c>
    </row>
    <row r="11" spans="1:12" ht="31.5" thickBot="1" thickTop="1">
      <c r="A11" s="711" t="s">
        <v>1364</v>
      </c>
      <c r="B11" s="712">
        <v>2538</v>
      </c>
      <c r="C11" s="711" t="s">
        <v>861</v>
      </c>
      <c r="D11" s="712">
        <v>1863</v>
      </c>
      <c r="E11" s="712">
        <v>210</v>
      </c>
      <c r="F11" s="713">
        <v>42684</v>
      </c>
      <c r="G11" s="110" t="e">
        <f t="shared" si="0"/>
        <v>#REF!</v>
      </c>
      <c r="H11" s="454" t="e">
        <f t="shared" si="1"/>
        <v>#REF!</v>
      </c>
      <c r="I11" s="454">
        <v>2328</v>
      </c>
      <c r="J11" s="550" t="s">
        <v>1409</v>
      </c>
      <c r="K11" s="574" t="e">
        <f>VLOOKUP(J11,Uno!#REF!,5,0)</f>
        <v>#REF!</v>
      </c>
      <c r="L11" s="580" t="e">
        <f t="shared" si="2"/>
        <v>#REF!</v>
      </c>
    </row>
    <row r="12" spans="1:12" ht="17.25" thickBot="1" thickTop="1">
      <c r="A12" s="711" t="s">
        <v>1364</v>
      </c>
      <c r="B12" s="712">
        <v>2247</v>
      </c>
      <c r="C12" s="711" t="s">
        <v>1038</v>
      </c>
      <c r="D12" s="712">
        <v>1677</v>
      </c>
      <c r="E12" s="712">
        <v>85</v>
      </c>
      <c r="F12" s="713">
        <v>42684</v>
      </c>
      <c r="G12" s="110" t="e">
        <f t="shared" si="0"/>
        <v>#REF!</v>
      </c>
      <c r="H12" s="454" t="e">
        <f t="shared" si="1"/>
        <v>#REF!</v>
      </c>
      <c r="I12" s="454">
        <v>2162</v>
      </c>
      <c r="J12" s="709" t="s">
        <v>1429</v>
      </c>
      <c r="K12" s="565" t="e">
        <f>VLOOKUP(J12,Uno!#REF!,5,0)-5</f>
        <v>#REF!</v>
      </c>
      <c r="L12" s="580" t="e">
        <f t="shared" si="2"/>
        <v>#REF!</v>
      </c>
    </row>
    <row r="13" spans="1:12" ht="17.25" thickBot="1" thickTop="1">
      <c r="A13" s="711" t="s">
        <v>1364</v>
      </c>
      <c r="B13" s="712">
        <v>2052</v>
      </c>
      <c r="C13" s="711" t="s">
        <v>11</v>
      </c>
      <c r="D13" s="712">
        <v>1722</v>
      </c>
      <c r="E13" s="712">
        <v>95</v>
      </c>
      <c r="F13" s="713">
        <v>42684</v>
      </c>
      <c r="G13" s="110" t="e">
        <f t="shared" si="0"/>
        <v>#REF!</v>
      </c>
      <c r="H13" s="576" t="e">
        <f t="shared" si="1"/>
        <v>#REF!</v>
      </c>
      <c r="I13" s="576">
        <v>1957</v>
      </c>
      <c r="J13" s="708" t="s">
        <v>1432</v>
      </c>
      <c r="K13" s="636" t="e">
        <f>VLOOKUP(J13,Uno!#REF!,5,0)-5</f>
        <v>#REF!</v>
      </c>
      <c r="L13" s="580">
        <v>1117</v>
      </c>
    </row>
    <row r="14" spans="1:12" ht="16.5" thickBot="1">
      <c r="A14" s="711" t="s">
        <v>1332</v>
      </c>
      <c r="B14" s="712">
        <v>2921</v>
      </c>
      <c r="C14" s="711" t="s">
        <v>119</v>
      </c>
      <c r="D14" s="712">
        <v>1905</v>
      </c>
      <c r="E14" s="712">
        <v>180</v>
      </c>
      <c r="F14" s="713">
        <v>42684</v>
      </c>
      <c r="G14" s="110" t="e">
        <f t="shared" si="0"/>
        <v>#REF!</v>
      </c>
      <c r="H14" s="563" t="e">
        <f t="shared" si="1"/>
        <v>#REF!</v>
      </c>
      <c r="I14" s="563">
        <v>2741</v>
      </c>
      <c r="J14" s="564" t="s">
        <v>1421</v>
      </c>
      <c r="K14" s="574" t="e">
        <f>VLOOKUP(J14,Uno!#REF!,5,0)</f>
        <v>#REF!</v>
      </c>
      <c r="L14" s="580">
        <v>1084</v>
      </c>
    </row>
    <row r="15" spans="1:12" ht="17.25" thickBot="1" thickTop="1">
      <c r="A15" s="711" t="s">
        <v>1332</v>
      </c>
      <c r="B15" s="712">
        <v>2735</v>
      </c>
      <c r="C15" s="711" t="s">
        <v>961</v>
      </c>
      <c r="D15" s="712">
        <v>1993</v>
      </c>
      <c r="E15" s="712">
        <v>250</v>
      </c>
      <c r="F15" s="713">
        <v>42684</v>
      </c>
      <c r="G15" s="110" t="e">
        <f t="shared" si="0"/>
        <v>#REF!</v>
      </c>
      <c r="H15" s="454" t="e">
        <f t="shared" si="1"/>
        <v>#REF!</v>
      </c>
      <c r="I15" s="454">
        <v>2485</v>
      </c>
      <c r="J15" s="548" t="s">
        <v>1431</v>
      </c>
      <c r="K15" s="565" t="e">
        <f>VLOOKUP(J15,Uno!#REF!,5,0)</f>
        <v>#REF!</v>
      </c>
      <c r="L15" s="580">
        <v>1077</v>
      </c>
    </row>
    <row r="16" spans="1:12" ht="17.25" thickBot="1" thickTop="1">
      <c r="A16" s="711" t="s">
        <v>1332</v>
      </c>
      <c r="B16" s="712">
        <v>2674</v>
      </c>
      <c r="C16" s="711" t="s">
        <v>15</v>
      </c>
      <c r="D16" s="712">
        <v>1828</v>
      </c>
      <c r="E16" s="712">
        <v>140</v>
      </c>
      <c r="F16" s="713">
        <v>42684</v>
      </c>
      <c r="G16" s="110" t="e">
        <f t="shared" si="0"/>
        <v>#REF!</v>
      </c>
      <c r="H16" s="454" t="e">
        <f t="shared" si="1"/>
        <v>#REF!</v>
      </c>
      <c r="I16" s="454">
        <v>2534</v>
      </c>
      <c r="J16" s="648" t="s">
        <v>1427</v>
      </c>
      <c r="K16" s="574" t="e">
        <f>VLOOKUP(J16,Uno!#REF!,5,0)</f>
        <v>#REF!</v>
      </c>
      <c r="L16" s="580" t="e">
        <f t="shared" si="2"/>
        <v>#REF!</v>
      </c>
    </row>
    <row r="17" spans="1:12" ht="17.25" thickBot="1" thickTop="1">
      <c r="A17" s="711" t="s">
        <v>1332</v>
      </c>
      <c r="B17" s="712">
        <v>2594</v>
      </c>
      <c r="C17" s="711" t="s">
        <v>948</v>
      </c>
      <c r="D17" s="712">
        <v>1855</v>
      </c>
      <c r="E17" s="712">
        <v>225</v>
      </c>
      <c r="F17" s="713">
        <v>42684</v>
      </c>
      <c r="G17" s="110" t="e">
        <f t="shared" si="0"/>
        <v>#REF!</v>
      </c>
      <c r="H17" s="454" t="e">
        <f t="shared" si="1"/>
        <v>#REF!</v>
      </c>
      <c r="I17" s="454">
        <v>2369</v>
      </c>
      <c r="J17" s="549" t="s">
        <v>1430</v>
      </c>
      <c r="K17" s="574" t="e">
        <f>VLOOKUP(J17,Uno!#REF!,5,0)</f>
        <v>#REF!</v>
      </c>
      <c r="L17" s="580" t="e">
        <f t="shared" si="2"/>
        <v>#REF!</v>
      </c>
    </row>
    <row r="18" spans="1:12" ht="17.25" thickBot="1" thickTop="1">
      <c r="A18" s="711" t="s">
        <v>1332</v>
      </c>
      <c r="B18" s="712">
        <v>2557</v>
      </c>
      <c r="C18" s="711" t="s">
        <v>9</v>
      </c>
      <c r="D18" s="712">
        <v>1943</v>
      </c>
      <c r="E18" s="712">
        <v>230</v>
      </c>
      <c r="F18" s="713">
        <v>42684</v>
      </c>
      <c r="G18" s="110" t="e">
        <f t="shared" si="0"/>
        <v>#REF!</v>
      </c>
      <c r="H18" s="454" t="e">
        <f t="shared" si="1"/>
        <v>#REF!</v>
      </c>
      <c r="I18" s="454">
        <v>2327</v>
      </c>
      <c r="J18" s="548" t="s">
        <v>1415</v>
      </c>
      <c r="K18" s="574" t="e">
        <f>VLOOKUP(J18,Uno!#REF!,5,0)</f>
        <v>#REF!</v>
      </c>
      <c r="L18" s="580">
        <v>994</v>
      </c>
    </row>
    <row r="19" spans="1:12" ht="17.25" thickBot="1" thickTop="1">
      <c r="A19" s="711" t="s">
        <v>1332</v>
      </c>
      <c r="B19" s="712">
        <v>2347</v>
      </c>
      <c r="C19" s="711" t="s">
        <v>120</v>
      </c>
      <c r="D19" s="712">
        <v>1851</v>
      </c>
      <c r="E19" s="712">
        <v>250</v>
      </c>
      <c r="F19" s="713">
        <v>42684</v>
      </c>
      <c r="G19" s="110" t="e">
        <f t="shared" si="0"/>
        <v>#REF!</v>
      </c>
      <c r="H19" s="454" t="e">
        <f t="shared" si="1"/>
        <v>#REF!</v>
      </c>
      <c r="I19" s="454">
        <v>2097</v>
      </c>
      <c r="J19" s="649" t="s">
        <v>1426</v>
      </c>
      <c r="K19" s="574" t="e">
        <f>VLOOKUP(J19,Uno!#REF!,5,0)</f>
        <v>#REF!</v>
      </c>
      <c r="L19" s="580" t="e">
        <f t="shared" si="2"/>
        <v>#REF!</v>
      </c>
    </row>
    <row r="20" spans="1:12" ht="31.5" thickBot="1" thickTop="1">
      <c r="A20" s="711" t="s">
        <v>1332</v>
      </c>
      <c r="B20" s="712">
        <v>2129</v>
      </c>
      <c r="C20" s="711" t="s">
        <v>512</v>
      </c>
      <c r="D20" s="712">
        <v>1640</v>
      </c>
      <c r="E20" s="712">
        <v>60</v>
      </c>
      <c r="F20" s="713">
        <v>42684</v>
      </c>
      <c r="G20" s="110" t="e">
        <f t="shared" si="0"/>
        <v>#REF!</v>
      </c>
      <c r="H20" s="454" t="e">
        <f t="shared" si="1"/>
        <v>#REF!</v>
      </c>
      <c r="I20" s="454">
        <v>2069</v>
      </c>
      <c r="J20" s="649" t="s">
        <v>1418</v>
      </c>
      <c r="K20" s="565" t="e">
        <f>VLOOKUP(J20,Uno!#REF!,5,0)</f>
        <v>#REF!</v>
      </c>
      <c r="L20" s="580">
        <v>925</v>
      </c>
    </row>
    <row r="21" spans="1:12" ht="17.25" thickBot="1" thickTop="1">
      <c r="A21" s="711" t="s">
        <v>1332</v>
      </c>
      <c r="B21" s="712">
        <v>2087</v>
      </c>
      <c r="C21" s="711" t="s">
        <v>878</v>
      </c>
      <c r="D21" s="712">
        <v>1652</v>
      </c>
      <c r="E21" s="712">
        <v>90</v>
      </c>
      <c r="F21" s="713">
        <v>42684</v>
      </c>
      <c r="G21" s="110" t="e">
        <f t="shared" si="0"/>
        <v>#REF!</v>
      </c>
      <c r="H21" s="454" t="e">
        <f t="shared" si="1"/>
        <v>#REF!</v>
      </c>
      <c r="I21" s="454">
        <v>1997</v>
      </c>
      <c r="J21" s="649" t="s">
        <v>1417</v>
      </c>
      <c r="K21" s="565" t="e">
        <f>VLOOKUP(J21,Uno!#REF!,5,0)</f>
        <v>#REF!</v>
      </c>
      <c r="L21" s="580">
        <v>910</v>
      </c>
    </row>
    <row r="22" spans="1:12" ht="17.25" thickBot="1" thickTop="1">
      <c r="A22" s="711" t="s">
        <v>1332</v>
      </c>
      <c r="B22" s="712">
        <v>2072</v>
      </c>
      <c r="C22" s="711" t="s">
        <v>851</v>
      </c>
      <c r="D22" s="712">
        <v>1669</v>
      </c>
      <c r="E22" s="712">
        <v>75</v>
      </c>
      <c r="F22" s="713">
        <v>42684</v>
      </c>
      <c r="G22" s="110" t="e">
        <f t="shared" si="0"/>
        <v>#REF!</v>
      </c>
      <c r="H22" s="454" t="e">
        <f t="shared" si="1"/>
        <v>#REF!</v>
      </c>
      <c r="I22" s="454">
        <v>1997</v>
      </c>
      <c r="J22" s="649" t="s">
        <v>1414</v>
      </c>
      <c r="K22" s="565" t="e">
        <f>VLOOKUP(J22,Uno!#REF!,5,0)</f>
        <v>#REF!</v>
      </c>
      <c r="L22" s="580" t="e">
        <f t="shared" si="2"/>
        <v>#REF!</v>
      </c>
    </row>
    <row r="23" spans="1:12" ht="17.25" thickBot="1" thickTop="1">
      <c r="A23" s="711" t="s">
        <v>1332</v>
      </c>
      <c r="B23" s="712">
        <v>1998</v>
      </c>
      <c r="C23" s="711" t="s">
        <v>997</v>
      </c>
      <c r="D23" s="712">
        <v>1530</v>
      </c>
      <c r="E23" s="712">
        <v>60</v>
      </c>
      <c r="F23" s="713">
        <v>42684</v>
      </c>
      <c r="G23" s="110" t="e">
        <f t="shared" si="0"/>
        <v>#REF!</v>
      </c>
      <c r="H23" s="454" t="e">
        <f t="shared" si="1"/>
        <v>#REF!</v>
      </c>
      <c r="I23" s="454">
        <v>1938</v>
      </c>
      <c r="J23" s="648" t="s">
        <v>1428</v>
      </c>
      <c r="K23" s="565" t="e">
        <f>VLOOKUP(J23,Uno!#REF!,5,0)</f>
        <v>#REF!</v>
      </c>
      <c r="L23" s="580" t="e">
        <f t="shared" si="2"/>
        <v>#REF!</v>
      </c>
    </row>
    <row r="24" spans="1:12" ht="31.5" thickBot="1" thickTop="1">
      <c r="A24" s="711" t="s">
        <v>1332</v>
      </c>
      <c r="B24" s="712">
        <v>1995</v>
      </c>
      <c r="C24" s="711" t="s">
        <v>117</v>
      </c>
      <c r="D24" s="712">
        <v>1755</v>
      </c>
      <c r="E24" s="712">
        <v>195</v>
      </c>
      <c r="F24" s="713">
        <v>42684</v>
      </c>
      <c r="G24" s="110" t="e">
        <f t="shared" si="0"/>
        <v>#REF!</v>
      </c>
      <c r="H24" s="454" t="e">
        <f t="shared" si="1"/>
        <v>#REF!</v>
      </c>
      <c r="I24" s="454">
        <v>1800</v>
      </c>
      <c r="J24" s="647" t="s">
        <v>1420</v>
      </c>
      <c r="K24" s="574" t="e">
        <f>VLOOKUP(J24,Uno!#REF!,5,0)</f>
        <v>#REF!</v>
      </c>
      <c r="L24" s="580" t="e">
        <f t="shared" si="2"/>
        <v>#REF!</v>
      </c>
    </row>
    <row r="25" spans="1:12" ht="17.25" thickBot="1" thickTop="1">
      <c r="A25" s="711" t="s">
        <v>1332</v>
      </c>
      <c r="B25" s="712">
        <v>1711</v>
      </c>
      <c r="C25" s="711" t="s">
        <v>121</v>
      </c>
      <c r="D25" s="712">
        <v>1548</v>
      </c>
      <c r="E25" s="712">
        <v>115</v>
      </c>
      <c r="F25" s="713">
        <v>42684</v>
      </c>
      <c r="G25" s="110" t="e">
        <f t="shared" si="0"/>
        <v>#REF!</v>
      </c>
      <c r="H25" s="454" t="e">
        <f t="shared" si="1"/>
        <v>#REF!</v>
      </c>
      <c r="I25" s="454">
        <v>1596</v>
      </c>
      <c r="J25" s="521" t="s">
        <v>1424</v>
      </c>
      <c r="K25" s="565" t="e">
        <f>VLOOKUP(J25,Uno!#REF!,5,0)</f>
        <v>#REF!</v>
      </c>
      <c r="L25" s="580">
        <v>616</v>
      </c>
    </row>
    <row r="26" ht="12" thickTop="1"/>
  </sheetData>
  <sheetProtection selectLockedCells="1" selectUnlockedCell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zoomScalePageLayoutView="0" workbookViewId="0" topLeftCell="A181">
      <selection activeCell="A1" sqref="A1:P198"/>
    </sheetView>
  </sheetViews>
  <sheetFormatPr defaultColWidth="32.8515625" defaultRowHeight="12" customHeight="1"/>
  <cols>
    <col min="1" max="1" width="21.8515625" style="695" bestFit="1" customWidth="1"/>
    <col min="2" max="2" width="16.421875" style="695" bestFit="1" customWidth="1"/>
    <col min="3" max="3" width="3.8515625" style="695" bestFit="1" customWidth="1"/>
    <col min="4" max="4" width="6.28125" style="695" bestFit="1" customWidth="1"/>
    <col min="5" max="6" width="4.00390625" style="695" bestFit="1" customWidth="1"/>
    <col min="7" max="7" width="3.00390625" style="695" bestFit="1" customWidth="1"/>
    <col min="8" max="9" width="5.7109375" style="695" bestFit="1" customWidth="1"/>
    <col min="10" max="10" width="6.140625" style="695" bestFit="1" customWidth="1"/>
    <col min="11" max="11" width="6.57421875" style="695" bestFit="1" customWidth="1"/>
    <col min="12" max="12" width="6.140625" style="695" bestFit="1" customWidth="1"/>
    <col min="13" max="13" width="6.57421875" style="695" bestFit="1" customWidth="1"/>
    <col min="14" max="14" width="6.00390625" style="695" bestFit="1" customWidth="1"/>
    <col min="15" max="15" width="7.421875" style="695" bestFit="1" customWidth="1"/>
    <col min="16" max="16" width="4.140625" style="695" bestFit="1" customWidth="1"/>
    <col min="17" max="16384" width="32.8515625" style="695" customWidth="1"/>
  </cols>
  <sheetData>
    <row r="1" spans="1:16" ht="12" customHeight="1">
      <c r="A1" s="114" t="s">
        <v>122</v>
      </c>
      <c r="B1" s="114" t="s">
        <v>123</v>
      </c>
      <c r="C1" s="114" t="s">
        <v>124</v>
      </c>
      <c r="D1" s="114" t="s">
        <v>125</v>
      </c>
      <c r="E1" s="114" t="s">
        <v>126</v>
      </c>
      <c r="F1" s="114" t="s">
        <v>25</v>
      </c>
      <c r="G1" s="114" t="s">
        <v>127</v>
      </c>
      <c r="H1" s="114" t="s">
        <v>128</v>
      </c>
      <c r="I1" s="114" t="s">
        <v>129</v>
      </c>
      <c r="J1" s="114" t="s">
        <v>130</v>
      </c>
      <c r="K1" s="114" t="s">
        <v>131</v>
      </c>
      <c r="L1" s="114" t="s">
        <v>132</v>
      </c>
      <c r="M1" s="114" t="s">
        <v>133</v>
      </c>
      <c r="N1" s="114" t="s">
        <v>134</v>
      </c>
      <c r="O1" s="114" t="s">
        <v>135</v>
      </c>
      <c r="P1" s="114" t="s">
        <v>136</v>
      </c>
    </row>
    <row r="2" spans="1:16" ht="12" customHeight="1">
      <c r="A2" s="696" t="s">
        <v>1156</v>
      </c>
      <c r="B2" s="696" t="s">
        <v>512</v>
      </c>
      <c r="C2" s="696" t="s">
        <v>138</v>
      </c>
      <c r="D2" s="696" t="s">
        <v>1288</v>
      </c>
      <c r="E2" s="696" t="s">
        <v>144</v>
      </c>
      <c r="F2" s="697">
        <v>25</v>
      </c>
      <c r="G2" s="699">
        <v>42</v>
      </c>
      <c r="H2" s="698">
        <v>158.5952380952381</v>
      </c>
      <c r="I2" s="698">
        <v>181.45238095238096</v>
      </c>
      <c r="J2" s="699">
        <v>548</v>
      </c>
      <c r="K2" s="699">
        <v>208</v>
      </c>
      <c r="L2" s="699">
        <v>623</v>
      </c>
      <c r="M2" s="699">
        <v>233</v>
      </c>
      <c r="N2" s="699">
        <v>390</v>
      </c>
      <c r="O2" s="698">
        <v>204.73809523809524</v>
      </c>
      <c r="P2" s="697">
        <v>25</v>
      </c>
    </row>
    <row r="3" spans="1:16" ht="12" customHeight="1">
      <c r="A3" s="696" t="s">
        <v>437</v>
      </c>
      <c r="B3" s="696" t="s">
        <v>512</v>
      </c>
      <c r="C3" s="696" t="s">
        <v>138</v>
      </c>
      <c r="D3" s="696" t="s">
        <v>438</v>
      </c>
      <c r="E3" s="696" t="s">
        <v>144</v>
      </c>
      <c r="F3" s="697">
        <v>20</v>
      </c>
      <c r="G3" s="700">
        <v>78</v>
      </c>
      <c r="H3" s="698">
        <v>166.06410256410257</v>
      </c>
      <c r="I3" s="698">
        <v>187.64102564102564</v>
      </c>
      <c r="J3" s="699">
        <v>684</v>
      </c>
      <c r="K3" s="699">
        <v>268</v>
      </c>
      <c r="L3" s="699">
        <v>753</v>
      </c>
      <c r="M3" s="699">
        <v>291</v>
      </c>
      <c r="N3" s="699">
        <v>730</v>
      </c>
      <c r="O3" s="698">
        <v>223</v>
      </c>
      <c r="P3" s="697">
        <v>25</v>
      </c>
    </row>
    <row r="4" spans="1:16" ht="12" customHeight="1">
      <c r="A4" s="696" t="s">
        <v>298</v>
      </c>
      <c r="B4" s="696" t="s">
        <v>512</v>
      </c>
      <c r="C4" s="696" t="s">
        <v>138</v>
      </c>
      <c r="D4" s="696" t="s">
        <v>299</v>
      </c>
      <c r="E4" s="696" t="s">
        <v>144</v>
      </c>
      <c r="F4" s="697">
        <v>24</v>
      </c>
      <c r="G4" s="699">
        <v>18</v>
      </c>
      <c r="H4" s="698">
        <v>160.38888888888889</v>
      </c>
      <c r="I4" s="698">
        <v>183.55555555555554</v>
      </c>
      <c r="J4" s="699">
        <v>529</v>
      </c>
      <c r="K4" s="699">
        <v>209</v>
      </c>
      <c r="L4" s="699">
        <v>604</v>
      </c>
      <c r="M4" s="699">
        <v>234</v>
      </c>
      <c r="N4" s="699">
        <v>200</v>
      </c>
      <c r="O4" s="698">
        <v>200.66666666666666</v>
      </c>
      <c r="P4" s="697">
        <v>25</v>
      </c>
    </row>
    <row r="5" spans="1:16" ht="12" customHeight="1">
      <c r="A5" s="696" t="s">
        <v>1315</v>
      </c>
      <c r="B5" s="696" t="s">
        <v>512</v>
      </c>
      <c r="C5" s="696" t="s">
        <v>138</v>
      </c>
      <c r="D5" s="696" t="s">
        <v>435</v>
      </c>
      <c r="E5" s="696" t="s">
        <v>148</v>
      </c>
      <c r="F5" s="697">
        <v>25</v>
      </c>
      <c r="G5" s="699">
        <v>3</v>
      </c>
      <c r="H5" s="698">
        <v>108.66666666666667</v>
      </c>
      <c r="I5" s="698">
        <v>128.66666666666666</v>
      </c>
      <c r="J5" s="699">
        <v>326</v>
      </c>
      <c r="K5" s="699">
        <v>126</v>
      </c>
      <c r="L5" s="699">
        <v>386</v>
      </c>
      <c r="M5" s="699">
        <v>146</v>
      </c>
      <c r="N5" s="699">
        <v>0</v>
      </c>
      <c r="O5" s="698">
        <v>129.66666666666666</v>
      </c>
      <c r="P5" s="697">
        <v>25</v>
      </c>
    </row>
    <row r="6" spans="1:16" ht="12" customHeight="1">
      <c r="A6" s="696" t="s">
        <v>513</v>
      </c>
      <c r="B6" s="696" t="s">
        <v>512</v>
      </c>
      <c r="C6" s="696" t="s">
        <v>142</v>
      </c>
      <c r="D6" s="696" t="s">
        <v>514</v>
      </c>
      <c r="E6" s="696" t="s">
        <v>148</v>
      </c>
      <c r="F6" s="697">
        <v>35</v>
      </c>
      <c r="G6" s="699">
        <v>57</v>
      </c>
      <c r="H6" s="698">
        <v>127.29824561403508</v>
      </c>
      <c r="I6" s="698">
        <v>162.03508771929825</v>
      </c>
      <c r="J6" s="699">
        <v>453</v>
      </c>
      <c r="K6" s="699">
        <v>162</v>
      </c>
      <c r="L6" s="699">
        <v>558</v>
      </c>
      <c r="M6" s="699">
        <v>197</v>
      </c>
      <c r="N6" s="699">
        <v>320</v>
      </c>
      <c r="O6" s="698">
        <v>186.64912280701753</v>
      </c>
      <c r="P6" s="697">
        <v>35</v>
      </c>
    </row>
    <row r="7" spans="1:16" ht="12" customHeight="1">
      <c r="A7" s="696" t="s">
        <v>906</v>
      </c>
      <c r="B7" s="696" t="s">
        <v>512</v>
      </c>
      <c r="C7" s="696" t="s">
        <v>142</v>
      </c>
      <c r="D7" s="696" t="s">
        <v>907</v>
      </c>
      <c r="E7" s="696" t="s">
        <v>148</v>
      </c>
      <c r="F7" s="697">
        <v>35</v>
      </c>
      <c r="G7" s="699">
        <v>21</v>
      </c>
      <c r="H7" s="698">
        <v>139.0952380952381</v>
      </c>
      <c r="I7" s="698">
        <v>171.8095238095238</v>
      </c>
      <c r="J7" s="699">
        <v>454</v>
      </c>
      <c r="K7" s="699">
        <v>175</v>
      </c>
      <c r="L7" s="699">
        <v>544</v>
      </c>
      <c r="M7" s="699">
        <v>205</v>
      </c>
      <c r="N7" s="699">
        <v>140</v>
      </c>
      <c r="O7" s="698">
        <v>185.47619047619045</v>
      </c>
      <c r="P7" s="697">
        <v>35</v>
      </c>
    </row>
    <row r="8" spans="1:16" ht="12" customHeight="1">
      <c r="A8" s="696" t="s">
        <v>881</v>
      </c>
      <c r="B8" s="696" t="s">
        <v>512</v>
      </c>
      <c r="C8" s="696" t="s">
        <v>138</v>
      </c>
      <c r="D8" s="696" t="s">
        <v>882</v>
      </c>
      <c r="E8" s="696" t="s">
        <v>147</v>
      </c>
      <c r="F8" s="697">
        <v>14</v>
      </c>
      <c r="G8" s="699">
        <v>60</v>
      </c>
      <c r="H8" s="698">
        <v>174.86666666666667</v>
      </c>
      <c r="I8" s="698">
        <v>186.36666666666667</v>
      </c>
      <c r="J8" s="699">
        <v>625</v>
      </c>
      <c r="K8" s="699">
        <v>243</v>
      </c>
      <c r="L8" s="699">
        <v>661</v>
      </c>
      <c r="M8" s="699">
        <v>257</v>
      </c>
      <c r="N8" s="699">
        <v>740</v>
      </c>
      <c r="O8" s="698">
        <v>218.70000000000002</v>
      </c>
      <c r="P8" s="697">
        <v>25</v>
      </c>
    </row>
    <row r="9" spans="1:16" ht="12" customHeight="1">
      <c r="A9" s="696" t="s">
        <v>159</v>
      </c>
      <c r="B9" s="696" t="s">
        <v>861</v>
      </c>
      <c r="C9" s="696" t="s">
        <v>138</v>
      </c>
      <c r="D9" s="696" t="s">
        <v>160</v>
      </c>
      <c r="E9" s="696" t="s">
        <v>147</v>
      </c>
      <c r="F9" s="697">
        <v>20</v>
      </c>
      <c r="G9" s="699">
        <v>53</v>
      </c>
      <c r="H9" s="698">
        <v>166.8490566037736</v>
      </c>
      <c r="I9" s="698">
        <v>182.60377358490567</v>
      </c>
      <c r="J9" s="699">
        <v>619</v>
      </c>
      <c r="K9" s="699">
        <v>237</v>
      </c>
      <c r="L9" s="699">
        <v>649</v>
      </c>
      <c r="M9" s="699">
        <v>247</v>
      </c>
      <c r="N9" s="699">
        <v>650</v>
      </c>
      <c r="O9" s="698">
        <v>212.53459119496856</v>
      </c>
      <c r="P9" s="697">
        <v>25</v>
      </c>
    </row>
    <row r="10" spans="1:16" ht="12" customHeight="1">
      <c r="A10" s="696" t="s">
        <v>161</v>
      </c>
      <c r="B10" s="696" t="s">
        <v>861</v>
      </c>
      <c r="C10" s="696" t="s">
        <v>138</v>
      </c>
      <c r="D10" s="696" t="s">
        <v>162</v>
      </c>
      <c r="E10" s="696" t="s">
        <v>998</v>
      </c>
      <c r="F10" s="697">
        <v>6</v>
      </c>
      <c r="G10" s="700">
        <v>30</v>
      </c>
      <c r="H10" s="698">
        <v>186.6</v>
      </c>
      <c r="I10" s="698">
        <v>192.8</v>
      </c>
      <c r="J10" s="699">
        <v>626</v>
      </c>
      <c r="K10" s="699">
        <v>226</v>
      </c>
      <c r="L10" s="699">
        <v>649</v>
      </c>
      <c r="M10" s="699">
        <v>236</v>
      </c>
      <c r="N10" s="699">
        <v>370</v>
      </c>
      <c r="O10" s="698">
        <v>215.13333333333335</v>
      </c>
      <c r="P10" s="697">
        <v>10</v>
      </c>
    </row>
    <row r="11" spans="1:16" ht="12" customHeight="1">
      <c r="A11" s="696" t="s">
        <v>163</v>
      </c>
      <c r="B11" s="696" t="s">
        <v>861</v>
      </c>
      <c r="C11" s="696" t="s">
        <v>138</v>
      </c>
      <c r="D11" s="696" t="s">
        <v>164</v>
      </c>
      <c r="E11" s="696" t="s">
        <v>998</v>
      </c>
      <c r="F11" s="697">
        <v>3</v>
      </c>
      <c r="G11" s="700">
        <v>60</v>
      </c>
      <c r="H11" s="698">
        <v>190.5</v>
      </c>
      <c r="I11" s="698">
        <v>190.95</v>
      </c>
      <c r="J11" s="699">
        <v>669</v>
      </c>
      <c r="K11" s="699">
        <v>267</v>
      </c>
      <c r="L11" s="699">
        <v>669</v>
      </c>
      <c r="M11" s="699">
        <v>267</v>
      </c>
      <c r="N11" s="699">
        <v>720</v>
      </c>
      <c r="O11" s="698">
        <v>222.95</v>
      </c>
      <c r="P11" s="697">
        <v>10</v>
      </c>
    </row>
    <row r="12" spans="1:16" ht="12" customHeight="1">
      <c r="A12" s="696" t="s">
        <v>165</v>
      </c>
      <c r="B12" s="696" t="s">
        <v>861</v>
      </c>
      <c r="C12" s="696" t="s">
        <v>138</v>
      </c>
      <c r="D12" s="696" t="s">
        <v>166</v>
      </c>
      <c r="E12" s="696" t="s">
        <v>140</v>
      </c>
      <c r="F12" s="697">
        <v>8</v>
      </c>
      <c r="G12" s="700">
        <v>27</v>
      </c>
      <c r="H12" s="698">
        <v>183.5185185185185</v>
      </c>
      <c r="I12" s="698">
        <v>192.74074074074073</v>
      </c>
      <c r="J12" s="699">
        <v>617</v>
      </c>
      <c r="K12" s="699">
        <v>238</v>
      </c>
      <c r="L12" s="699">
        <v>647</v>
      </c>
      <c r="M12" s="699">
        <v>248</v>
      </c>
      <c r="N12" s="699">
        <v>360</v>
      </c>
      <c r="O12" s="698">
        <v>215.07407407407408</v>
      </c>
      <c r="P12" s="697">
        <v>10</v>
      </c>
    </row>
    <row r="13" spans="1:16" ht="12" customHeight="1">
      <c r="A13" s="696" t="s">
        <v>338</v>
      </c>
      <c r="B13" s="696" t="s">
        <v>861</v>
      </c>
      <c r="C13" s="696" t="s">
        <v>142</v>
      </c>
      <c r="D13" s="696" t="s">
        <v>339</v>
      </c>
      <c r="E13" s="696" t="s">
        <v>147</v>
      </c>
      <c r="F13" s="697">
        <v>22</v>
      </c>
      <c r="G13" s="700">
        <v>45</v>
      </c>
      <c r="H13" s="698">
        <v>162.95555555555555</v>
      </c>
      <c r="I13" s="698">
        <v>182.88888888888889</v>
      </c>
      <c r="J13" s="699">
        <v>564</v>
      </c>
      <c r="K13" s="699">
        <v>216</v>
      </c>
      <c r="L13" s="699">
        <v>621</v>
      </c>
      <c r="M13" s="699">
        <v>235</v>
      </c>
      <c r="N13" s="699">
        <v>570</v>
      </c>
      <c r="O13" s="698">
        <v>210.55555555555554</v>
      </c>
      <c r="P13" s="697">
        <v>35</v>
      </c>
    </row>
    <row r="14" spans="1:16" ht="12" customHeight="1">
      <c r="A14" s="696" t="s">
        <v>1396</v>
      </c>
      <c r="B14" s="696" t="s">
        <v>861</v>
      </c>
      <c r="C14" s="696" t="s">
        <v>138</v>
      </c>
      <c r="D14" s="696" t="s">
        <v>435</v>
      </c>
      <c r="E14" s="696" t="s">
        <v>140</v>
      </c>
      <c r="F14" s="697">
        <v>0</v>
      </c>
      <c r="G14" s="699">
        <v>21</v>
      </c>
      <c r="H14" s="698">
        <v>198.66666666666666</v>
      </c>
      <c r="I14" s="698">
        <v>199.8095238095238</v>
      </c>
      <c r="J14" s="699">
        <v>672</v>
      </c>
      <c r="K14" s="699">
        <v>258</v>
      </c>
      <c r="L14" s="699">
        <v>681</v>
      </c>
      <c r="M14" s="699">
        <v>261</v>
      </c>
      <c r="N14" s="699">
        <v>300</v>
      </c>
      <c r="O14" s="698">
        <v>221.09523809523807</v>
      </c>
      <c r="P14" s="697">
        <v>10</v>
      </c>
    </row>
    <row r="15" spans="1:16" ht="12" customHeight="1">
      <c r="A15" s="696" t="s">
        <v>447</v>
      </c>
      <c r="B15" s="696" t="s">
        <v>861</v>
      </c>
      <c r="C15" s="696" t="s">
        <v>138</v>
      </c>
      <c r="D15" s="696" t="s">
        <v>448</v>
      </c>
      <c r="E15" s="696" t="s">
        <v>140</v>
      </c>
      <c r="F15" s="697">
        <v>10</v>
      </c>
      <c r="G15" s="699">
        <v>30</v>
      </c>
      <c r="H15" s="698">
        <v>177.03333333333333</v>
      </c>
      <c r="I15" s="698">
        <v>185.63333333333333</v>
      </c>
      <c r="J15" s="699">
        <v>603</v>
      </c>
      <c r="K15" s="699">
        <v>246</v>
      </c>
      <c r="L15" s="699">
        <v>633</v>
      </c>
      <c r="M15" s="699">
        <v>256</v>
      </c>
      <c r="N15" s="699">
        <v>320</v>
      </c>
      <c r="O15" s="698">
        <v>206.29999999999998</v>
      </c>
      <c r="P15" s="697">
        <v>10</v>
      </c>
    </row>
    <row r="16" spans="1:16" ht="12" customHeight="1">
      <c r="A16" s="696" t="s">
        <v>153</v>
      </c>
      <c r="B16" s="696" t="s">
        <v>120</v>
      </c>
      <c r="C16" s="696" t="s">
        <v>138</v>
      </c>
      <c r="D16" s="696" t="s">
        <v>154</v>
      </c>
      <c r="E16" s="696" t="s">
        <v>147</v>
      </c>
      <c r="F16" s="697">
        <v>16</v>
      </c>
      <c r="G16" s="699">
        <v>81</v>
      </c>
      <c r="H16" s="698">
        <v>172.59259259259258</v>
      </c>
      <c r="I16" s="698">
        <v>189.77777777777777</v>
      </c>
      <c r="J16" s="699">
        <v>699</v>
      </c>
      <c r="K16" s="699">
        <v>255</v>
      </c>
      <c r="L16" s="699">
        <v>753</v>
      </c>
      <c r="M16" s="699">
        <v>273</v>
      </c>
      <c r="N16" s="699">
        <v>980</v>
      </c>
      <c r="O16" s="698">
        <v>228.87654320987653</v>
      </c>
      <c r="P16" s="697">
        <v>25</v>
      </c>
    </row>
    <row r="17" spans="1:16" ht="12" customHeight="1">
      <c r="A17" s="696" t="s">
        <v>891</v>
      </c>
      <c r="B17" s="696" t="s">
        <v>120</v>
      </c>
      <c r="C17" s="696" t="s">
        <v>138</v>
      </c>
      <c r="D17" s="696" t="s">
        <v>895</v>
      </c>
      <c r="E17" s="696" t="s">
        <v>148</v>
      </c>
      <c r="F17" s="697">
        <v>25</v>
      </c>
      <c r="G17" s="700">
        <v>51</v>
      </c>
      <c r="H17" s="698">
        <v>156.1764705882353</v>
      </c>
      <c r="I17" s="698">
        <v>177.52941176470588</v>
      </c>
      <c r="J17" s="699">
        <v>609</v>
      </c>
      <c r="K17" s="699">
        <v>223</v>
      </c>
      <c r="L17" s="699">
        <v>684</v>
      </c>
      <c r="M17" s="699">
        <v>248</v>
      </c>
      <c r="N17" s="699">
        <v>480</v>
      </c>
      <c r="O17" s="698">
        <v>203.94117647058823</v>
      </c>
      <c r="P17" s="697">
        <v>25</v>
      </c>
    </row>
    <row r="18" spans="1:16" ht="12" customHeight="1">
      <c r="A18" s="696" t="s">
        <v>996</v>
      </c>
      <c r="B18" s="696" t="s">
        <v>120</v>
      </c>
      <c r="C18" s="696" t="s">
        <v>142</v>
      </c>
      <c r="D18" s="696" t="s">
        <v>1274</v>
      </c>
      <c r="E18" s="696" t="s">
        <v>147</v>
      </c>
      <c r="F18" s="697">
        <v>33</v>
      </c>
      <c r="G18" s="699">
        <v>48</v>
      </c>
      <c r="H18" s="698">
        <v>148</v>
      </c>
      <c r="I18" s="698">
        <v>177.125</v>
      </c>
      <c r="J18" s="699">
        <v>562</v>
      </c>
      <c r="K18" s="699">
        <v>212</v>
      </c>
      <c r="L18" s="699">
        <v>652</v>
      </c>
      <c r="M18" s="699">
        <v>242</v>
      </c>
      <c r="N18" s="699">
        <v>400</v>
      </c>
      <c r="O18" s="698">
        <v>201.45833333333334</v>
      </c>
      <c r="P18" s="697">
        <v>35</v>
      </c>
    </row>
    <row r="19" spans="1:16" ht="12" customHeight="1">
      <c r="A19" s="696" t="s">
        <v>935</v>
      </c>
      <c r="B19" s="696" t="s">
        <v>120</v>
      </c>
      <c r="C19" s="696" t="s">
        <v>138</v>
      </c>
      <c r="D19" s="696" t="s">
        <v>936</v>
      </c>
      <c r="E19" s="696" t="s">
        <v>140</v>
      </c>
      <c r="F19" s="697">
        <v>10</v>
      </c>
      <c r="G19" s="699">
        <v>18</v>
      </c>
      <c r="H19" s="698">
        <v>178.83333333333334</v>
      </c>
      <c r="I19" s="698">
        <v>186.5</v>
      </c>
      <c r="J19" s="699">
        <v>608</v>
      </c>
      <c r="K19" s="699">
        <v>236</v>
      </c>
      <c r="L19" s="699">
        <v>638</v>
      </c>
      <c r="M19" s="699">
        <v>246</v>
      </c>
      <c r="N19" s="699">
        <v>220</v>
      </c>
      <c r="O19" s="698">
        <v>204.72222222222223</v>
      </c>
      <c r="P19" s="697">
        <v>10</v>
      </c>
    </row>
    <row r="20" spans="1:16" ht="12" customHeight="1">
      <c r="A20" s="696" t="s">
        <v>155</v>
      </c>
      <c r="B20" s="696" t="s">
        <v>120</v>
      </c>
      <c r="C20" s="696" t="s">
        <v>138</v>
      </c>
      <c r="D20" s="696" t="s">
        <v>156</v>
      </c>
      <c r="E20" s="696" t="s">
        <v>144</v>
      </c>
      <c r="F20" s="697">
        <v>7</v>
      </c>
      <c r="G20" s="699">
        <v>3</v>
      </c>
      <c r="H20" s="698">
        <v>185</v>
      </c>
      <c r="I20" s="698">
        <v>200</v>
      </c>
      <c r="J20" s="699">
        <v>555</v>
      </c>
      <c r="K20" s="699">
        <v>213</v>
      </c>
      <c r="L20" s="699">
        <v>600</v>
      </c>
      <c r="M20" s="699">
        <v>228</v>
      </c>
      <c r="N20" s="699">
        <v>50</v>
      </c>
      <c r="O20" s="698">
        <v>217.66666666666666</v>
      </c>
      <c r="P20" s="697">
        <v>25</v>
      </c>
    </row>
    <row r="21" spans="1:16" ht="12" customHeight="1">
      <c r="A21" s="696" t="s">
        <v>167</v>
      </c>
      <c r="B21" s="696" t="s">
        <v>120</v>
      </c>
      <c r="C21" s="696" t="s">
        <v>142</v>
      </c>
      <c r="D21" s="696" t="s">
        <v>168</v>
      </c>
      <c r="E21" s="696" t="s">
        <v>144</v>
      </c>
      <c r="F21" s="697">
        <v>34</v>
      </c>
      <c r="G21" s="699">
        <v>39</v>
      </c>
      <c r="H21" s="698">
        <v>146.74358974358975</v>
      </c>
      <c r="I21" s="698">
        <v>175.28205128205127</v>
      </c>
      <c r="J21" s="699">
        <v>575</v>
      </c>
      <c r="K21" s="699">
        <v>199</v>
      </c>
      <c r="L21" s="699">
        <v>674</v>
      </c>
      <c r="M21" s="699">
        <v>232</v>
      </c>
      <c r="N21" s="699">
        <v>330</v>
      </c>
      <c r="O21" s="698">
        <v>196.74358974358972</v>
      </c>
      <c r="P21" s="697">
        <v>35</v>
      </c>
    </row>
    <row r="22" spans="1:16" ht="12" customHeight="1">
      <c r="A22" s="696" t="s">
        <v>187</v>
      </c>
      <c r="B22" s="696" t="s">
        <v>120</v>
      </c>
      <c r="C22" s="696" t="s">
        <v>138</v>
      </c>
      <c r="D22" s="696" t="s">
        <v>188</v>
      </c>
      <c r="E22" s="696" t="s">
        <v>998</v>
      </c>
      <c r="F22" s="697">
        <v>6</v>
      </c>
      <c r="G22" s="699">
        <v>39</v>
      </c>
      <c r="H22" s="698">
        <v>186.35897435897436</v>
      </c>
      <c r="I22" s="698">
        <v>191.43589743589743</v>
      </c>
      <c r="J22" s="699">
        <v>624</v>
      </c>
      <c r="K22" s="699">
        <v>279</v>
      </c>
      <c r="L22" s="699">
        <v>654</v>
      </c>
      <c r="M22" s="699">
        <v>289</v>
      </c>
      <c r="N22" s="699">
        <v>440</v>
      </c>
      <c r="O22" s="698">
        <v>215.7179487179487</v>
      </c>
      <c r="P22" s="697">
        <v>10</v>
      </c>
    </row>
    <row r="23" spans="1:16" ht="12" customHeight="1">
      <c r="A23" s="696" t="s">
        <v>157</v>
      </c>
      <c r="B23" s="696" t="s">
        <v>19</v>
      </c>
      <c r="C23" s="696" t="s">
        <v>138</v>
      </c>
      <c r="D23" s="696" t="s">
        <v>158</v>
      </c>
      <c r="E23" s="696" t="s">
        <v>148</v>
      </c>
      <c r="F23" s="697">
        <v>25</v>
      </c>
      <c r="G23" s="699">
        <v>42</v>
      </c>
      <c r="H23" s="698">
        <v>144.54761904761904</v>
      </c>
      <c r="I23" s="698">
        <v>169.1904761904762</v>
      </c>
      <c r="J23" s="699">
        <v>527</v>
      </c>
      <c r="K23" s="699">
        <v>201</v>
      </c>
      <c r="L23" s="699">
        <v>602</v>
      </c>
      <c r="M23" s="699">
        <v>226</v>
      </c>
      <c r="N23" s="699">
        <v>280</v>
      </c>
      <c r="O23" s="698">
        <v>189.85714285714286</v>
      </c>
      <c r="P23" s="697">
        <v>25</v>
      </c>
    </row>
    <row r="24" spans="1:16" ht="12" customHeight="1">
      <c r="A24" s="696" t="s">
        <v>449</v>
      </c>
      <c r="B24" s="696" t="s">
        <v>19</v>
      </c>
      <c r="C24" s="696" t="s">
        <v>138</v>
      </c>
      <c r="D24" s="696" t="s">
        <v>450</v>
      </c>
      <c r="E24" s="696" t="s">
        <v>144</v>
      </c>
      <c r="F24" s="697">
        <v>11</v>
      </c>
      <c r="G24" s="699">
        <v>6</v>
      </c>
      <c r="H24" s="698">
        <v>178.66666666666666</v>
      </c>
      <c r="I24" s="698">
        <v>193.66666666666666</v>
      </c>
      <c r="J24" s="699">
        <v>551</v>
      </c>
      <c r="K24" s="699">
        <v>214</v>
      </c>
      <c r="L24" s="699">
        <v>596</v>
      </c>
      <c r="M24" s="699">
        <v>229</v>
      </c>
      <c r="N24" s="699">
        <v>50</v>
      </c>
      <c r="O24" s="698">
        <v>204</v>
      </c>
      <c r="P24" s="697">
        <v>25</v>
      </c>
    </row>
    <row r="25" spans="1:16" ht="12" customHeight="1">
      <c r="A25" s="696" t="s">
        <v>866</v>
      </c>
      <c r="B25" s="696" t="s">
        <v>19</v>
      </c>
      <c r="C25" s="696" t="s">
        <v>138</v>
      </c>
      <c r="D25" s="696" t="s">
        <v>899</v>
      </c>
      <c r="E25" s="696" t="s">
        <v>148</v>
      </c>
      <c r="F25" s="697">
        <v>25</v>
      </c>
      <c r="G25" s="699">
        <v>12</v>
      </c>
      <c r="H25" s="698">
        <v>145.33333333333334</v>
      </c>
      <c r="I25" s="698">
        <v>166.58333333333334</v>
      </c>
      <c r="J25" s="699">
        <v>481</v>
      </c>
      <c r="K25" s="699">
        <v>216</v>
      </c>
      <c r="L25" s="699">
        <v>556</v>
      </c>
      <c r="M25" s="699">
        <v>241</v>
      </c>
      <c r="N25" s="699">
        <v>30</v>
      </c>
      <c r="O25" s="698">
        <v>173.08333333333334</v>
      </c>
      <c r="P25" s="697">
        <v>25</v>
      </c>
    </row>
    <row r="26" spans="1:16" ht="12" customHeight="1">
      <c r="A26" s="696" t="s">
        <v>137</v>
      </c>
      <c r="B26" s="696" t="s">
        <v>19</v>
      </c>
      <c r="C26" s="696" t="s">
        <v>138</v>
      </c>
      <c r="D26" s="696" t="s">
        <v>139</v>
      </c>
      <c r="E26" s="696" t="s">
        <v>144</v>
      </c>
      <c r="F26" s="697">
        <v>25</v>
      </c>
      <c r="G26" s="700">
        <v>15</v>
      </c>
      <c r="H26" s="698">
        <v>148.86666666666667</v>
      </c>
      <c r="I26" s="698">
        <v>171.86666666666667</v>
      </c>
      <c r="J26" s="699">
        <v>492</v>
      </c>
      <c r="K26" s="699">
        <v>180</v>
      </c>
      <c r="L26" s="699">
        <v>567</v>
      </c>
      <c r="M26" s="699">
        <v>205</v>
      </c>
      <c r="N26" s="699">
        <v>80</v>
      </c>
      <c r="O26" s="698">
        <v>182.20000000000002</v>
      </c>
      <c r="P26" s="697">
        <v>25</v>
      </c>
    </row>
    <row r="27" spans="1:16" ht="12" customHeight="1">
      <c r="A27" s="696" t="s">
        <v>141</v>
      </c>
      <c r="B27" s="696" t="s">
        <v>19</v>
      </c>
      <c r="C27" s="696" t="s">
        <v>142</v>
      </c>
      <c r="D27" s="696" t="s">
        <v>143</v>
      </c>
      <c r="E27" s="696" t="s">
        <v>144</v>
      </c>
      <c r="F27" s="697">
        <v>34</v>
      </c>
      <c r="G27" s="700">
        <v>27</v>
      </c>
      <c r="H27" s="698">
        <v>147</v>
      </c>
      <c r="I27" s="698">
        <v>178.33333333333334</v>
      </c>
      <c r="J27" s="699">
        <v>490</v>
      </c>
      <c r="K27" s="699">
        <v>180</v>
      </c>
      <c r="L27" s="699">
        <v>589</v>
      </c>
      <c r="M27" s="699">
        <v>213</v>
      </c>
      <c r="N27" s="699">
        <v>280</v>
      </c>
      <c r="O27" s="698">
        <v>197.70370370370372</v>
      </c>
      <c r="P27" s="697">
        <v>35</v>
      </c>
    </row>
    <row r="28" spans="1:16" ht="12" customHeight="1">
      <c r="A28" s="696" t="s">
        <v>1359</v>
      </c>
      <c r="B28" s="696" t="s">
        <v>19</v>
      </c>
      <c r="C28" s="696" t="s">
        <v>138</v>
      </c>
      <c r="D28" s="696" t="s">
        <v>435</v>
      </c>
      <c r="E28" s="696" t="s">
        <v>144</v>
      </c>
      <c r="F28" s="697">
        <v>25</v>
      </c>
      <c r="G28" s="699">
        <v>9</v>
      </c>
      <c r="H28" s="698">
        <v>119.77777777777777</v>
      </c>
      <c r="I28" s="698">
        <v>141.44444444444446</v>
      </c>
      <c r="J28" s="699">
        <v>395</v>
      </c>
      <c r="K28" s="699">
        <v>152</v>
      </c>
      <c r="L28" s="699">
        <v>440</v>
      </c>
      <c r="M28" s="699">
        <v>167</v>
      </c>
      <c r="N28" s="699">
        <v>0</v>
      </c>
      <c r="O28" s="698">
        <v>144.44444444444446</v>
      </c>
      <c r="P28" s="697">
        <v>25</v>
      </c>
    </row>
    <row r="29" spans="1:16" ht="12" customHeight="1">
      <c r="A29" s="696" t="s">
        <v>145</v>
      </c>
      <c r="B29" s="696" t="s">
        <v>19</v>
      </c>
      <c r="C29" s="696" t="s">
        <v>138</v>
      </c>
      <c r="D29" s="696" t="s">
        <v>146</v>
      </c>
      <c r="E29" s="696" t="s">
        <v>147</v>
      </c>
      <c r="F29" s="697">
        <v>20</v>
      </c>
      <c r="G29" s="699">
        <v>57</v>
      </c>
      <c r="H29" s="698">
        <v>165.7719298245614</v>
      </c>
      <c r="I29" s="698">
        <v>186.98245614035088</v>
      </c>
      <c r="J29" s="699">
        <v>564</v>
      </c>
      <c r="K29" s="699">
        <v>210</v>
      </c>
      <c r="L29" s="699">
        <v>627</v>
      </c>
      <c r="M29" s="699">
        <v>235</v>
      </c>
      <c r="N29" s="699">
        <v>700</v>
      </c>
      <c r="O29" s="698">
        <v>218.26315789473685</v>
      </c>
      <c r="P29" s="697">
        <v>25</v>
      </c>
    </row>
    <row r="30" spans="1:16" ht="12" customHeight="1">
      <c r="A30" s="696" t="s">
        <v>1061</v>
      </c>
      <c r="B30" s="696" t="s">
        <v>19</v>
      </c>
      <c r="C30" s="696" t="s">
        <v>142</v>
      </c>
      <c r="D30" s="696" t="s">
        <v>435</v>
      </c>
      <c r="E30" s="696" t="s">
        <v>148</v>
      </c>
      <c r="F30" s="697">
        <v>35</v>
      </c>
      <c r="G30" s="700">
        <v>63</v>
      </c>
      <c r="H30" s="698">
        <v>130.79365079365078</v>
      </c>
      <c r="I30" s="698">
        <v>165.55555555555554</v>
      </c>
      <c r="J30" s="699">
        <v>464</v>
      </c>
      <c r="K30" s="699">
        <v>167</v>
      </c>
      <c r="L30" s="699">
        <v>569</v>
      </c>
      <c r="M30" s="699">
        <v>202</v>
      </c>
      <c r="N30" s="699">
        <v>430</v>
      </c>
      <c r="O30" s="698">
        <v>193.38095238095238</v>
      </c>
      <c r="P30" s="697">
        <v>35</v>
      </c>
    </row>
    <row r="31" spans="1:16" ht="12" customHeight="1">
      <c r="A31" s="696" t="s">
        <v>1439</v>
      </c>
      <c r="B31" s="696" t="s">
        <v>19</v>
      </c>
      <c r="C31" s="696" t="s">
        <v>138</v>
      </c>
      <c r="D31" s="696" t="s">
        <v>435</v>
      </c>
      <c r="E31" s="696" t="s">
        <v>148</v>
      </c>
      <c r="F31" s="697">
        <v>25</v>
      </c>
      <c r="G31" s="699">
        <v>6</v>
      </c>
      <c r="H31" s="698">
        <v>135.16666666666666</v>
      </c>
      <c r="I31" s="698">
        <v>157.66666666666666</v>
      </c>
      <c r="J31" s="699">
        <v>419</v>
      </c>
      <c r="K31" s="699">
        <v>168</v>
      </c>
      <c r="L31" s="699">
        <v>479</v>
      </c>
      <c r="M31" s="699">
        <v>188</v>
      </c>
      <c r="N31" s="699">
        <v>10</v>
      </c>
      <c r="O31" s="698">
        <v>161.33333333333331</v>
      </c>
      <c r="P31" s="697">
        <v>25</v>
      </c>
    </row>
    <row r="32" spans="1:16" ht="12" customHeight="1">
      <c r="A32" s="696" t="s">
        <v>150</v>
      </c>
      <c r="B32" s="696" t="s">
        <v>19</v>
      </c>
      <c r="C32" s="696" t="s">
        <v>138</v>
      </c>
      <c r="D32" s="696" t="s">
        <v>927</v>
      </c>
      <c r="E32" s="696" t="s">
        <v>998</v>
      </c>
      <c r="F32" s="697">
        <v>0</v>
      </c>
      <c r="G32" s="699">
        <v>39</v>
      </c>
      <c r="H32" s="698">
        <v>199</v>
      </c>
      <c r="I32" s="698">
        <v>199.07692307692307</v>
      </c>
      <c r="J32" s="699">
        <v>644</v>
      </c>
      <c r="K32" s="699">
        <v>259</v>
      </c>
      <c r="L32" s="699">
        <v>647</v>
      </c>
      <c r="M32" s="699">
        <v>259</v>
      </c>
      <c r="N32" s="699">
        <v>580</v>
      </c>
      <c r="O32" s="698">
        <v>226.94871794871793</v>
      </c>
      <c r="P32" s="697">
        <v>10</v>
      </c>
    </row>
    <row r="33" spans="1:16" ht="12" customHeight="1">
      <c r="A33" s="696" t="s">
        <v>199</v>
      </c>
      <c r="B33" s="696" t="s">
        <v>997</v>
      </c>
      <c r="C33" s="696" t="s">
        <v>138</v>
      </c>
      <c r="D33" s="696" t="s">
        <v>200</v>
      </c>
      <c r="E33" s="696" t="s">
        <v>140</v>
      </c>
      <c r="F33" s="697">
        <v>10</v>
      </c>
      <c r="G33" s="699">
        <v>39</v>
      </c>
      <c r="H33" s="698">
        <v>179.76923076923077</v>
      </c>
      <c r="I33" s="698">
        <v>184.3846153846154</v>
      </c>
      <c r="J33" s="699">
        <v>626</v>
      </c>
      <c r="K33" s="699">
        <v>247</v>
      </c>
      <c r="L33" s="699">
        <v>647</v>
      </c>
      <c r="M33" s="699">
        <v>252</v>
      </c>
      <c r="N33" s="699">
        <v>430</v>
      </c>
      <c r="O33" s="698">
        <v>208.4102564102564</v>
      </c>
      <c r="P33" s="697">
        <v>10</v>
      </c>
    </row>
    <row r="34" spans="1:16" ht="12" customHeight="1">
      <c r="A34" s="696" t="s">
        <v>1054</v>
      </c>
      <c r="B34" s="696" t="s">
        <v>997</v>
      </c>
      <c r="C34" s="696" t="s">
        <v>138</v>
      </c>
      <c r="D34" s="696" t="s">
        <v>1053</v>
      </c>
      <c r="E34" s="696" t="s">
        <v>148</v>
      </c>
      <c r="F34" s="697">
        <v>25</v>
      </c>
      <c r="G34" s="699">
        <v>15</v>
      </c>
      <c r="H34" s="698">
        <v>139.46666666666667</v>
      </c>
      <c r="I34" s="698">
        <v>163.46666666666667</v>
      </c>
      <c r="J34" s="699">
        <v>457</v>
      </c>
      <c r="K34" s="699">
        <v>171</v>
      </c>
      <c r="L34" s="699">
        <v>532</v>
      </c>
      <c r="M34" s="699">
        <v>193</v>
      </c>
      <c r="N34" s="699">
        <v>120</v>
      </c>
      <c r="O34" s="698">
        <v>176.46666666666667</v>
      </c>
      <c r="P34" s="697">
        <v>25</v>
      </c>
    </row>
    <row r="35" spans="1:16" ht="12" customHeight="1">
      <c r="A35" s="696" t="s">
        <v>1056</v>
      </c>
      <c r="B35" s="696" t="s">
        <v>997</v>
      </c>
      <c r="C35" s="696" t="s">
        <v>142</v>
      </c>
      <c r="D35" s="696" t="s">
        <v>1055</v>
      </c>
      <c r="E35" s="696" t="s">
        <v>148</v>
      </c>
      <c r="F35" s="697">
        <v>35</v>
      </c>
      <c r="G35" s="699">
        <v>6</v>
      </c>
      <c r="H35" s="698">
        <v>122.66666666666667</v>
      </c>
      <c r="I35" s="698">
        <v>155.16666666666666</v>
      </c>
      <c r="J35" s="699">
        <v>376</v>
      </c>
      <c r="K35" s="699">
        <v>142</v>
      </c>
      <c r="L35" s="699">
        <v>466</v>
      </c>
      <c r="M35" s="699">
        <v>176</v>
      </c>
      <c r="N35" s="699">
        <v>20</v>
      </c>
      <c r="O35" s="698">
        <v>160.5</v>
      </c>
      <c r="P35" s="697">
        <v>35</v>
      </c>
    </row>
    <row r="36" spans="1:16" ht="12" customHeight="1">
      <c r="A36" s="696" t="s">
        <v>203</v>
      </c>
      <c r="B36" s="696" t="s">
        <v>997</v>
      </c>
      <c r="C36" s="696" t="s">
        <v>138</v>
      </c>
      <c r="D36" s="696" t="s">
        <v>204</v>
      </c>
      <c r="E36" s="696" t="s">
        <v>147</v>
      </c>
      <c r="F36" s="697">
        <v>23</v>
      </c>
      <c r="G36" s="699">
        <v>9</v>
      </c>
      <c r="H36" s="698">
        <v>162.33333333333334</v>
      </c>
      <c r="I36" s="698">
        <v>176.66666666666666</v>
      </c>
      <c r="J36" s="699">
        <v>523</v>
      </c>
      <c r="K36" s="699">
        <v>205</v>
      </c>
      <c r="L36" s="699">
        <v>553</v>
      </c>
      <c r="M36" s="699">
        <v>215</v>
      </c>
      <c r="N36" s="699">
        <v>120</v>
      </c>
      <c r="O36" s="698">
        <v>193</v>
      </c>
      <c r="P36" s="697">
        <v>25</v>
      </c>
    </row>
    <row r="37" spans="1:16" ht="12" customHeight="1">
      <c r="A37" s="696" t="s">
        <v>205</v>
      </c>
      <c r="B37" s="696" t="s">
        <v>997</v>
      </c>
      <c r="C37" s="696" t="s">
        <v>138</v>
      </c>
      <c r="D37" s="696" t="s">
        <v>206</v>
      </c>
      <c r="E37" s="696" t="s">
        <v>147</v>
      </c>
      <c r="F37" s="697">
        <v>18</v>
      </c>
      <c r="G37" s="700">
        <v>21</v>
      </c>
      <c r="H37" s="698">
        <v>168.71428571428572</v>
      </c>
      <c r="I37" s="698">
        <v>182.28571428571428</v>
      </c>
      <c r="J37" s="699">
        <v>549</v>
      </c>
      <c r="K37" s="699">
        <v>210</v>
      </c>
      <c r="L37" s="699">
        <v>579</v>
      </c>
      <c r="M37" s="699">
        <v>226</v>
      </c>
      <c r="N37" s="699">
        <v>220</v>
      </c>
      <c r="O37" s="698">
        <v>199.76190476190476</v>
      </c>
      <c r="P37" s="697">
        <v>25</v>
      </c>
    </row>
    <row r="38" spans="1:16" ht="12" customHeight="1">
      <c r="A38" s="696" t="s">
        <v>209</v>
      </c>
      <c r="B38" s="696" t="s">
        <v>997</v>
      </c>
      <c r="C38" s="696" t="s">
        <v>138</v>
      </c>
      <c r="D38" s="696" t="s">
        <v>210</v>
      </c>
      <c r="E38" s="696" t="s">
        <v>148</v>
      </c>
      <c r="F38" s="697">
        <v>25</v>
      </c>
      <c r="G38" s="700">
        <v>30</v>
      </c>
      <c r="H38" s="698">
        <v>148.36666666666667</v>
      </c>
      <c r="I38" s="698">
        <v>172.76666666666668</v>
      </c>
      <c r="J38" s="699">
        <v>486</v>
      </c>
      <c r="K38" s="699">
        <v>202</v>
      </c>
      <c r="L38" s="699">
        <v>561</v>
      </c>
      <c r="M38" s="699">
        <v>222</v>
      </c>
      <c r="N38" s="699">
        <v>190</v>
      </c>
      <c r="O38" s="698">
        <v>189.10000000000002</v>
      </c>
      <c r="P38" s="697">
        <v>25</v>
      </c>
    </row>
    <row r="39" spans="1:16" ht="12" customHeight="1">
      <c r="A39" s="696" t="s">
        <v>1058</v>
      </c>
      <c r="B39" s="696" t="s">
        <v>997</v>
      </c>
      <c r="C39" s="696" t="s">
        <v>138</v>
      </c>
      <c r="D39" s="696" t="s">
        <v>1057</v>
      </c>
      <c r="E39" s="696" t="s">
        <v>144</v>
      </c>
      <c r="F39" s="697">
        <v>25</v>
      </c>
      <c r="G39" s="700">
        <v>21</v>
      </c>
      <c r="H39" s="698">
        <v>156.14285714285714</v>
      </c>
      <c r="I39" s="698">
        <v>176.42857142857142</v>
      </c>
      <c r="J39" s="699">
        <v>544</v>
      </c>
      <c r="K39" s="699">
        <v>202</v>
      </c>
      <c r="L39" s="699">
        <v>604</v>
      </c>
      <c r="M39" s="699">
        <v>222</v>
      </c>
      <c r="N39" s="699">
        <v>190</v>
      </c>
      <c r="O39" s="698">
        <v>192.47619047619045</v>
      </c>
      <c r="P39" s="697">
        <v>25</v>
      </c>
    </row>
    <row r="40" spans="1:16" ht="12" customHeight="1">
      <c r="A40" s="696" t="s">
        <v>213</v>
      </c>
      <c r="B40" s="696" t="s">
        <v>997</v>
      </c>
      <c r="C40" s="696" t="s">
        <v>138</v>
      </c>
      <c r="D40" s="696" t="s">
        <v>214</v>
      </c>
      <c r="E40" s="696" t="s">
        <v>148</v>
      </c>
      <c r="F40" s="697">
        <v>9</v>
      </c>
      <c r="G40" s="699">
        <v>12</v>
      </c>
      <c r="H40" s="698">
        <v>181.91666666666666</v>
      </c>
      <c r="I40" s="698">
        <v>200.41666666666666</v>
      </c>
      <c r="J40" s="699">
        <v>597</v>
      </c>
      <c r="K40" s="699">
        <v>229</v>
      </c>
      <c r="L40" s="699">
        <v>651</v>
      </c>
      <c r="M40" s="699">
        <v>240</v>
      </c>
      <c r="N40" s="699">
        <v>220</v>
      </c>
      <c r="O40" s="698">
        <v>222.75</v>
      </c>
      <c r="P40" s="697">
        <v>25</v>
      </c>
    </row>
    <row r="41" spans="1:16" ht="12" customHeight="1">
      <c r="A41" s="696" t="s">
        <v>942</v>
      </c>
      <c r="B41" s="696" t="s">
        <v>997</v>
      </c>
      <c r="C41" s="696" t="s">
        <v>142</v>
      </c>
      <c r="D41" s="696" t="s">
        <v>943</v>
      </c>
      <c r="E41" s="696" t="s">
        <v>148</v>
      </c>
      <c r="F41" s="697">
        <v>35</v>
      </c>
      <c r="G41" s="699">
        <v>21</v>
      </c>
      <c r="H41" s="698">
        <v>124.19047619047619</v>
      </c>
      <c r="I41" s="698">
        <v>158.47619047619048</v>
      </c>
      <c r="J41" s="699">
        <v>428</v>
      </c>
      <c r="K41" s="699">
        <v>177</v>
      </c>
      <c r="L41" s="699">
        <v>533</v>
      </c>
      <c r="M41" s="699">
        <v>212</v>
      </c>
      <c r="N41" s="699">
        <v>60</v>
      </c>
      <c r="O41" s="698">
        <v>168.33333333333334</v>
      </c>
      <c r="P41" s="697">
        <v>35</v>
      </c>
    </row>
    <row r="42" spans="1:16" ht="12" customHeight="1">
      <c r="A42" s="696" t="s">
        <v>215</v>
      </c>
      <c r="B42" s="696" t="s">
        <v>997</v>
      </c>
      <c r="C42" s="696" t="s">
        <v>138</v>
      </c>
      <c r="D42" s="696" t="s">
        <v>216</v>
      </c>
      <c r="E42" s="696" t="s">
        <v>147</v>
      </c>
      <c r="F42" s="697">
        <v>4</v>
      </c>
      <c r="G42" s="699">
        <v>24</v>
      </c>
      <c r="H42" s="698">
        <v>189.5</v>
      </c>
      <c r="I42" s="698">
        <v>192.875</v>
      </c>
      <c r="J42" s="699">
        <v>671</v>
      </c>
      <c r="K42" s="699">
        <v>257</v>
      </c>
      <c r="L42" s="699">
        <v>686</v>
      </c>
      <c r="M42" s="699">
        <v>267</v>
      </c>
      <c r="N42" s="699">
        <v>400</v>
      </c>
      <c r="O42" s="698">
        <v>217.54166666666666</v>
      </c>
      <c r="P42" s="697">
        <v>25</v>
      </c>
    </row>
    <row r="43" spans="1:16" ht="12" customHeight="1">
      <c r="A43" s="696" t="s">
        <v>842</v>
      </c>
      <c r="B43" s="696" t="s">
        <v>997</v>
      </c>
      <c r="C43" s="696" t="s">
        <v>138</v>
      </c>
      <c r="D43" s="696" t="s">
        <v>864</v>
      </c>
      <c r="E43" s="696" t="s">
        <v>140</v>
      </c>
      <c r="F43" s="697">
        <v>10</v>
      </c>
      <c r="G43" s="699">
        <v>6</v>
      </c>
      <c r="H43" s="698">
        <v>173.16666666666666</v>
      </c>
      <c r="I43" s="698">
        <v>180.66666666666666</v>
      </c>
      <c r="J43" s="699">
        <v>553</v>
      </c>
      <c r="K43" s="699">
        <v>219</v>
      </c>
      <c r="L43" s="699">
        <v>583</v>
      </c>
      <c r="M43" s="699">
        <v>229</v>
      </c>
      <c r="N43" s="699">
        <v>90</v>
      </c>
      <c r="O43" s="698">
        <v>197.66666666666666</v>
      </c>
      <c r="P43" s="697">
        <v>10</v>
      </c>
    </row>
    <row r="44" spans="1:16" ht="12" customHeight="1">
      <c r="A44" s="696" t="s">
        <v>217</v>
      </c>
      <c r="B44" s="696" t="s">
        <v>997</v>
      </c>
      <c r="C44" s="696" t="s">
        <v>142</v>
      </c>
      <c r="D44" s="696" t="s">
        <v>457</v>
      </c>
      <c r="E44" s="696" t="s">
        <v>148</v>
      </c>
      <c r="F44" s="697">
        <v>35</v>
      </c>
      <c r="G44" s="699">
        <v>21</v>
      </c>
      <c r="H44" s="698">
        <v>125.85714285714286</v>
      </c>
      <c r="I44" s="698">
        <v>160.14285714285714</v>
      </c>
      <c r="J44" s="699">
        <v>408</v>
      </c>
      <c r="K44" s="699">
        <v>160</v>
      </c>
      <c r="L44" s="699">
        <v>513</v>
      </c>
      <c r="M44" s="699">
        <v>195</v>
      </c>
      <c r="N44" s="699">
        <v>60</v>
      </c>
      <c r="O44" s="698">
        <v>170</v>
      </c>
      <c r="P44" s="697">
        <v>35</v>
      </c>
    </row>
    <row r="45" spans="1:16" ht="12" customHeight="1">
      <c r="A45" s="696" t="s">
        <v>218</v>
      </c>
      <c r="B45" s="696" t="s">
        <v>997</v>
      </c>
      <c r="C45" s="696" t="s">
        <v>138</v>
      </c>
      <c r="D45" s="696" t="s">
        <v>459</v>
      </c>
      <c r="E45" s="696" t="s">
        <v>147</v>
      </c>
      <c r="F45" s="697">
        <v>14</v>
      </c>
      <c r="G45" s="699">
        <v>36</v>
      </c>
      <c r="H45" s="698">
        <v>175.58333333333334</v>
      </c>
      <c r="I45" s="698">
        <v>190.5</v>
      </c>
      <c r="J45" s="699">
        <v>564</v>
      </c>
      <c r="K45" s="699">
        <v>225</v>
      </c>
      <c r="L45" s="699">
        <v>613</v>
      </c>
      <c r="M45" s="699">
        <v>245</v>
      </c>
      <c r="N45" s="699">
        <v>430</v>
      </c>
      <c r="O45" s="698">
        <v>214.44444444444446</v>
      </c>
      <c r="P45" s="697">
        <v>25</v>
      </c>
    </row>
    <row r="46" spans="1:16" ht="12" customHeight="1">
      <c r="A46" s="696" t="s">
        <v>1059</v>
      </c>
      <c r="B46" s="696" t="s">
        <v>997</v>
      </c>
      <c r="C46" s="696" t="s">
        <v>142</v>
      </c>
      <c r="D46" s="696" t="s">
        <v>943</v>
      </c>
      <c r="E46" s="696" t="s">
        <v>148</v>
      </c>
      <c r="F46" s="697">
        <v>35</v>
      </c>
      <c r="G46" s="699">
        <v>12</v>
      </c>
      <c r="H46" s="698">
        <v>118.08333333333333</v>
      </c>
      <c r="I46" s="698">
        <v>151.83333333333334</v>
      </c>
      <c r="J46" s="699">
        <v>364</v>
      </c>
      <c r="K46" s="699">
        <v>165</v>
      </c>
      <c r="L46" s="699">
        <v>469</v>
      </c>
      <c r="M46" s="699">
        <v>200</v>
      </c>
      <c r="N46" s="699">
        <v>20</v>
      </c>
      <c r="O46" s="698">
        <v>157.5</v>
      </c>
      <c r="P46" s="697">
        <v>35</v>
      </c>
    </row>
    <row r="47" spans="1:16" ht="12" customHeight="1">
      <c r="A47" s="696" t="s">
        <v>953</v>
      </c>
      <c r="B47" s="696" t="s">
        <v>997</v>
      </c>
      <c r="C47" s="696" t="s">
        <v>142</v>
      </c>
      <c r="D47" s="696" t="s">
        <v>956</v>
      </c>
      <c r="E47" s="696" t="s">
        <v>148</v>
      </c>
      <c r="F47" s="697">
        <v>35</v>
      </c>
      <c r="G47" s="699">
        <v>6</v>
      </c>
      <c r="H47" s="698">
        <v>103.83333333333333</v>
      </c>
      <c r="I47" s="698">
        <v>136.33333333333334</v>
      </c>
      <c r="J47" s="699">
        <v>320</v>
      </c>
      <c r="K47" s="699">
        <v>114</v>
      </c>
      <c r="L47" s="699">
        <v>425</v>
      </c>
      <c r="M47" s="699">
        <v>145</v>
      </c>
      <c r="N47" s="699">
        <v>0</v>
      </c>
      <c r="O47" s="698">
        <v>138.33333333333334</v>
      </c>
      <c r="P47" s="697">
        <v>35</v>
      </c>
    </row>
    <row r="48" spans="1:16" ht="12" customHeight="1">
      <c r="A48" s="696" t="s">
        <v>243</v>
      </c>
      <c r="B48" s="696" t="s">
        <v>851</v>
      </c>
      <c r="C48" s="696" t="s">
        <v>138</v>
      </c>
      <c r="D48" s="696" t="s">
        <v>244</v>
      </c>
      <c r="E48" s="696" t="s">
        <v>147</v>
      </c>
      <c r="F48" s="697">
        <v>23</v>
      </c>
      <c r="G48" s="699">
        <v>33</v>
      </c>
      <c r="H48" s="698">
        <v>162.72727272727272</v>
      </c>
      <c r="I48" s="698">
        <v>179.72727272727272</v>
      </c>
      <c r="J48" s="699">
        <v>550</v>
      </c>
      <c r="K48" s="699">
        <v>205</v>
      </c>
      <c r="L48" s="699">
        <v>598</v>
      </c>
      <c r="M48" s="699">
        <v>219</v>
      </c>
      <c r="N48" s="699">
        <v>280</v>
      </c>
      <c r="O48" s="698">
        <v>199.2121212121212</v>
      </c>
      <c r="P48" s="697">
        <v>25</v>
      </c>
    </row>
    <row r="49" spans="1:16" ht="12" customHeight="1">
      <c r="A49" s="696" t="s">
        <v>1076</v>
      </c>
      <c r="B49" s="696" t="s">
        <v>851</v>
      </c>
      <c r="C49" s="696" t="s">
        <v>142</v>
      </c>
      <c r="D49" s="696" t="s">
        <v>435</v>
      </c>
      <c r="E49" s="696" t="s">
        <v>144</v>
      </c>
      <c r="F49" s="697">
        <v>31</v>
      </c>
      <c r="G49" s="699">
        <v>15</v>
      </c>
      <c r="H49" s="698">
        <v>151.13333333333333</v>
      </c>
      <c r="I49" s="698">
        <v>178.13333333333333</v>
      </c>
      <c r="J49" s="699">
        <v>481</v>
      </c>
      <c r="K49" s="699">
        <v>200</v>
      </c>
      <c r="L49" s="699">
        <v>571</v>
      </c>
      <c r="M49" s="699">
        <v>230</v>
      </c>
      <c r="N49" s="699">
        <v>140</v>
      </c>
      <c r="O49" s="698">
        <v>192.46666666666667</v>
      </c>
      <c r="P49" s="697">
        <v>35</v>
      </c>
    </row>
    <row r="50" spans="1:16" ht="12" customHeight="1">
      <c r="A50" s="696" t="s">
        <v>170</v>
      </c>
      <c r="B50" s="696" t="s">
        <v>851</v>
      </c>
      <c r="C50" s="696" t="s">
        <v>142</v>
      </c>
      <c r="D50" s="696" t="s">
        <v>460</v>
      </c>
      <c r="E50" s="696" t="s">
        <v>147</v>
      </c>
      <c r="F50" s="697">
        <v>19</v>
      </c>
      <c r="G50" s="699">
        <v>27</v>
      </c>
      <c r="H50" s="698">
        <v>168.37037037037038</v>
      </c>
      <c r="I50" s="698">
        <v>184.92592592592592</v>
      </c>
      <c r="J50" s="699">
        <v>571</v>
      </c>
      <c r="K50" s="699">
        <v>213</v>
      </c>
      <c r="L50" s="699">
        <v>631</v>
      </c>
      <c r="M50" s="699">
        <v>233</v>
      </c>
      <c r="N50" s="699">
        <v>260</v>
      </c>
      <c r="O50" s="698">
        <v>203.55555555555554</v>
      </c>
      <c r="P50" s="697">
        <v>35</v>
      </c>
    </row>
    <row r="51" spans="1:16" ht="12" customHeight="1">
      <c r="A51" s="696" t="s">
        <v>247</v>
      </c>
      <c r="B51" s="696" t="s">
        <v>851</v>
      </c>
      <c r="C51" s="696" t="s">
        <v>138</v>
      </c>
      <c r="D51" s="696" t="s">
        <v>248</v>
      </c>
      <c r="E51" s="696" t="s">
        <v>140</v>
      </c>
      <c r="F51" s="697">
        <v>10</v>
      </c>
      <c r="G51" s="700">
        <v>33</v>
      </c>
      <c r="H51" s="698">
        <v>165.3939393939394</v>
      </c>
      <c r="I51" s="698">
        <v>174.93939393939394</v>
      </c>
      <c r="J51" s="699">
        <v>576</v>
      </c>
      <c r="K51" s="699">
        <v>214</v>
      </c>
      <c r="L51" s="699">
        <v>606</v>
      </c>
      <c r="M51" s="699">
        <v>224</v>
      </c>
      <c r="N51" s="699">
        <v>230</v>
      </c>
      <c r="O51" s="698">
        <v>192.9090909090909</v>
      </c>
      <c r="P51" s="697">
        <v>10</v>
      </c>
    </row>
    <row r="52" spans="1:16" ht="12" customHeight="1">
      <c r="A52" s="696" t="s">
        <v>893</v>
      </c>
      <c r="B52" s="696" t="s">
        <v>851</v>
      </c>
      <c r="C52" s="696" t="s">
        <v>138</v>
      </c>
      <c r="D52" s="696" t="s">
        <v>894</v>
      </c>
      <c r="E52" s="696" t="s">
        <v>147</v>
      </c>
      <c r="F52" s="697">
        <v>25</v>
      </c>
      <c r="G52" s="700">
        <v>42</v>
      </c>
      <c r="H52" s="698">
        <v>158.42857142857142</v>
      </c>
      <c r="I52" s="698">
        <v>180.28571428571428</v>
      </c>
      <c r="J52" s="699">
        <v>579</v>
      </c>
      <c r="K52" s="699">
        <v>214</v>
      </c>
      <c r="L52" s="699">
        <v>654</v>
      </c>
      <c r="M52" s="699">
        <v>237</v>
      </c>
      <c r="N52" s="699">
        <v>410</v>
      </c>
      <c r="O52" s="698">
        <v>204.04761904761904</v>
      </c>
      <c r="P52" s="697">
        <v>25</v>
      </c>
    </row>
    <row r="53" spans="1:16" ht="12" customHeight="1">
      <c r="A53" s="696" t="s">
        <v>867</v>
      </c>
      <c r="B53" s="696" t="s">
        <v>851</v>
      </c>
      <c r="C53" s="696" t="s">
        <v>138</v>
      </c>
      <c r="D53" s="696" t="s">
        <v>873</v>
      </c>
      <c r="E53" s="696" t="s">
        <v>144</v>
      </c>
      <c r="F53" s="697">
        <v>19</v>
      </c>
      <c r="G53" s="700">
        <v>45</v>
      </c>
      <c r="H53" s="698">
        <v>168.13333333333333</v>
      </c>
      <c r="I53" s="698">
        <v>187.2</v>
      </c>
      <c r="J53" s="699">
        <v>631</v>
      </c>
      <c r="K53" s="699">
        <v>232</v>
      </c>
      <c r="L53" s="699">
        <v>685</v>
      </c>
      <c r="M53" s="699">
        <v>250</v>
      </c>
      <c r="N53" s="699">
        <v>520</v>
      </c>
      <c r="O53" s="698">
        <v>213.75555555555553</v>
      </c>
      <c r="P53" s="697">
        <v>25</v>
      </c>
    </row>
    <row r="54" spans="1:16" ht="12" customHeight="1">
      <c r="A54" s="696" t="s">
        <v>1155</v>
      </c>
      <c r="B54" s="696" t="s">
        <v>851</v>
      </c>
      <c r="C54" s="696" t="s">
        <v>138</v>
      </c>
      <c r="D54" s="696" t="s">
        <v>435</v>
      </c>
      <c r="E54" s="696" t="s">
        <v>148</v>
      </c>
      <c r="F54" s="697">
        <v>22</v>
      </c>
      <c r="G54" s="700">
        <v>36</v>
      </c>
      <c r="H54" s="698">
        <v>163.97222222222223</v>
      </c>
      <c r="I54" s="698">
        <v>182.38888888888889</v>
      </c>
      <c r="J54" s="699">
        <v>539</v>
      </c>
      <c r="K54" s="699">
        <v>234</v>
      </c>
      <c r="L54" s="699">
        <v>604</v>
      </c>
      <c r="M54" s="699">
        <v>252</v>
      </c>
      <c r="N54" s="699">
        <v>390</v>
      </c>
      <c r="O54" s="698">
        <v>205.22222222222223</v>
      </c>
      <c r="P54" s="697">
        <v>25</v>
      </c>
    </row>
    <row r="55" spans="1:16" ht="12" customHeight="1">
      <c r="A55" s="696" t="s">
        <v>990</v>
      </c>
      <c r="B55" s="696" t="s">
        <v>851</v>
      </c>
      <c r="C55" s="696" t="s">
        <v>138</v>
      </c>
      <c r="D55" s="696" t="s">
        <v>435</v>
      </c>
      <c r="E55" s="696" t="s">
        <v>148</v>
      </c>
      <c r="F55" s="697">
        <v>23</v>
      </c>
      <c r="G55" s="700">
        <v>9</v>
      </c>
      <c r="H55" s="698">
        <v>162.66666666666666</v>
      </c>
      <c r="I55" s="698">
        <v>181.66666666666666</v>
      </c>
      <c r="J55" s="699">
        <v>505</v>
      </c>
      <c r="K55" s="699">
        <v>210</v>
      </c>
      <c r="L55" s="699">
        <v>565</v>
      </c>
      <c r="M55" s="699">
        <v>228</v>
      </c>
      <c r="N55" s="699">
        <v>120</v>
      </c>
      <c r="O55" s="698">
        <v>198</v>
      </c>
      <c r="P55" s="697">
        <v>25</v>
      </c>
    </row>
    <row r="56" spans="1:16" ht="12" customHeight="1">
      <c r="A56" s="696" t="s">
        <v>249</v>
      </c>
      <c r="B56" s="696" t="s">
        <v>851</v>
      </c>
      <c r="C56" s="696" t="s">
        <v>142</v>
      </c>
      <c r="D56" s="696" t="s">
        <v>250</v>
      </c>
      <c r="E56" s="696" t="s">
        <v>140</v>
      </c>
      <c r="F56" s="697">
        <v>20</v>
      </c>
      <c r="G56" s="700">
        <v>39</v>
      </c>
      <c r="H56" s="698">
        <v>165.7948717948718</v>
      </c>
      <c r="I56" s="698">
        <v>182.17948717948718</v>
      </c>
      <c r="J56" s="699">
        <v>543</v>
      </c>
      <c r="K56" s="699">
        <v>212</v>
      </c>
      <c r="L56" s="699">
        <v>588</v>
      </c>
      <c r="M56" s="699">
        <v>229</v>
      </c>
      <c r="N56" s="699">
        <v>500</v>
      </c>
      <c r="O56" s="698">
        <v>208</v>
      </c>
      <c r="P56" s="697">
        <v>35</v>
      </c>
    </row>
    <row r="57" spans="1:16" ht="12" customHeight="1">
      <c r="A57" s="696" t="s">
        <v>1040</v>
      </c>
      <c r="B57" s="696" t="s">
        <v>516</v>
      </c>
      <c r="C57" s="696" t="s">
        <v>138</v>
      </c>
      <c r="D57" s="696" t="s">
        <v>435</v>
      </c>
      <c r="E57" s="696" t="s">
        <v>148</v>
      </c>
      <c r="F57" s="697">
        <v>19</v>
      </c>
      <c r="G57" s="699">
        <v>6</v>
      </c>
      <c r="H57" s="698">
        <v>168.33333333333334</v>
      </c>
      <c r="I57" s="698">
        <v>186.33333333333334</v>
      </c>
      <c r="J57" s="699">
        <v>514</v>
      </c>
      <c r="K57" s="699">
        <v>185</v>
      </c>
      <c r="L57" s="699">
        <v>574</v>
      </c>
      <c r="M57" s="699">
        <v>201</v>
      </c>
      <c r="N57" s="699">
        <v>60</v>
      </c>
      <c r="O57" s="698">
        <v>198.33333333333334</v>
      </c>
      <c r="P57" s="697">
        <v>25</v>
      </c>
    </row>
    <row r="58" spans="1:16" ht="12" customHeight="1">
      <c r="A58" s="696" t="s">
        <v>515</v>
      </c>
      <c r="B58" s="696" t="s">
        <v>516</v>
      </c>
      <c r="C58" s="696" t="s">
        <v>138</v>
      </c>
      <c r="D58" s="696" t="s">
        <v>517</v>
      </c>
      <c r="E58" s="696" t="s">
        <v>998</v>
      </c>
      <c r="F58" s="697">
        <v>0</v>
      </c>
      <c r="G58" s="699">
        <v>27</v>
      </c>
      <c r="H58" s="698">
        <v>200.85185185185185</v>
      </c>
      <c r="I58" s="698">
        <v>200.85185185185185</v>
      </c>
      <c r="J58" s="699">
        <v>697</v>
      </c>
      <c r="K58" s="699">
        <v>246</v>
      </c>
      <c r="L58" s="699">
        <v>697</v>
      </c>
      <c r="M58" s="699">
        <v>246</v>
      </c>
      <c r="N58" s="699">
        <v>410</v>
      </c>
      <c r="O58" s="698">
        <v>225.03703703703704</v>
      </c>
      <c r="P58" s="697">
        <v>10</v>
      </c>
    </row>
    <row r="59" spans="1:16" ht="12" customHeight="1">
      <c r="A59" s="696" t="s">
        <v>238</v>
      </c>
      <c r="B59" s="696" t="s">
        <v>516</v>
      </c>
      <c r="C59" s="696" t="s">
        <v>138</v>
      </c>
      <c r="D59" s="696" t="s">
        <v>239</v>
      </c>
      <c r="E59" s="696" t="s">
        <v>998</v>
      </c>
      <c r="F59" s="697">
        <v>0</v>
      </c>
      <c r="G59" s="700">
        <v>51</v>
      </c>
      <c r="H59" s="698">
        <v>194.9607843137255</v>
      </c>
      <c r="I59" s="698">
        <v>195.37254901960785</v>
      </c>
      <c r="J59" s="699">
        <v>684</v>
      </c>
      <c r="K59" s="699">
        <v>257</v>
      </c>
      <c r="L59" s="699">
        <v>705</v>
      </c>
      <c r="M59" s="699">
        <v>257</v>
      </c>
      <c r="N59" s="699">
        <v>750</v>
      </c>
      <c r="O59" s="698">
        <v>227.07843137254903</v>
      </c>
      <c r="P59" s="697">
        <v>10</v>
      </c>
    </row>
    <row r="60" spans="1:16" ht="12" customHeight="1">
      <c r="A60" s="696" t="s">
        <v>1043</v>
      </c>
      <c r="B60" s="696" t="s">
        <v>516</v>
      </c>
      <c r="C60" s="696" t="s">
        <v>138</v>
      </c>
      <c r="D60" s="696" t="s">
        <v>435</v>
      </c>
      <c r="E60" s="696" t="s">
        <v>148</v>
      </c>
      <c r="F60" s="697">
        <v>17</v>
      </c>
      <c r="G60" s="699">
        <v>30</v>
      </c>
      <c r="H60" s="698">
        <v>170.56666666666666</v>
      </c>
      <c r="I60" s="698">
        <v>186.16666666666666</v>
      </c>
      <c r="J60" s="699">
        <v>593</v>
      </c>
      <c r="K60" s="699">
        <v>254</v>
      </c>
      <c r="L60" s="699">
        <v>647</v>
      </c>
      <c r="M60" s="699">
        <v>265</v>
      </c>
      <c r="N60" s="699">
        <v>330</v>
      </c>
      <c r="O60" s="698">
        <v>207.16666666666666</v>
      </c>
      <c r="P60" s="697">
        <v>25</v>
      </c>
    </row>
    <row r="61" spans="1:16" ht="12" customHeight="1">
      <c r="A61" s="696" t="s">
        <v>880</v>
      </c>
      <c r="B61" s="696" t="s">
        <v>516</v>
      </c>
      <c r="C61" s="696" t="s">
        <v>138</v>
      </c>
      <c r="D61" s="696" t="s">
        <v>888</v>
      </c>
      <c r="E61" s="696" t="s">
        <v>998</v>
      </c>
      <c r="F61" s="697">
        <v>9</v>
      </c>
      <c r="G61" s="699">
        <v>36</v>
      </c>
      <c r="H61" s="698">
        <v>182.61111111111111</v>
      </c>
      <c r="I61" s="698">
        <v>189.61111111111111</v>
      </c>
      <c r="J61" s="699">
        <v>610</v>
      </c>
      <c r="K61" s="699">
        <v>231</v>
      </c>
      <c r="L61" s="699">
        <v>637</v>
      </c>
      <c r="M61" s="699">
        <v>238</v>
      </c>
      <c r="N61" s="699">
        <v>390</v>
      </c>
      <c r="O61" s="698">
        <v>212.44444444444446</v>
      </c>
      <c r="P61" s="697">
        <v>10</v>
      </c>
    </row>
    <row r="62" spans="1:16" ht="12" customHeight="1">
      <c r="A62" s="696" t="s">
        <v>941</v>
      </c>
      <c r="B62" s="696" t="s">
        <v>516</v>
      </c>
      <c r="C62" s="696" t="s">
        <v>138</v>
      </c>
      <c r="D62" s="696" t="s">
        <v>872</v>
      </c>
      <c r="E62" s="696" t="s">
        <v>148</v>
      </c>
      <c r="F62" s="697">
        <v>25</v>
      </c>
      <c r="G62" s="699">
        <v>21</v>
      </c>
      <c r="H62" s="698">
        <v>159.57142857142858</v>
      </c>
      <c r="I62" s="698">
        <v>182.71428571428572</v>
      </c>
      <c r="J62" s="699">
        <v>513</v>
      </c>
      <c r="K62" s="699">
        <v>234</v>
      </c>
      <c r="L62" s="699">
        <v>588</v>
      </c>
      <c r="M62" s="699">
        <v>259</v>
      </c>
      <c r="N62" s="699">
        <v>260</v>
      </c>
      <c r="O62" s="698">
        <v>202.0952380952381</v>
      </c>
      <c r="P62" s="697">
        <v>25</v>
      </c>
    </row>
    <row r="63" spans="1:16" ht="12" customHeight="1">
      <c r="A63" s="696" t="s">
        <v>245</v>
      </c>
      <c r="B63" s="696" t="s">
        <v>516</v>
      </c>
      <c r="C63" s="696" t="s">
        <v>142</v>
      </c>
      <c r="D63" s="696" t="s">
        <v>246</v>
      </c>
      <c r="E63" s="696" t="s">
        <v>140</v>
      </c>
      <c r="F63" s="697">
        <v>13</v>
      </c>
      <c r="G63" s="699">
        <v>39</v>
      </c>
      <c r="H63" s="698">
        <v>175.71794871794873</v>
      </c>
      <c r="I63" s="698">
        <v>184.56410256410257</v>
      </c>
      <c r="J63" s="699">
        <v>607</v>
      </c>
      <c r="K63" s="699">
        <v>213</v>
      </c>
      <c r="L63" s="699">
        <v>637</v>
      </c>
      <c r="M63" s="699">
        <v>226</v>
      </c>
      <c r="N63" s="699">
        <v>420</v>
      </c>
      <c r="O63" s="698">
        <v>208.33333333333334</v>
      </c>
      <c r="P63" s="697">
        <v>35</v>
      </c>
    </row>
    <row r="64" spans="1:16" ht="12" customHeight="1">
      <c r="A64" s="696" t="s">
        <v>1042</v>
      </c>
      <c r="B64" s="696" t="s">
        <v>516</v>
      </c>
      <c r="C64" s="696" t="s">
        <v>138</v>
      </c>
      <c r="D64" s="696" t="s">
        <v>435</v>
      </c>
      <c r="E64" s="696" t="s">
        <v>148</v>
      </c>
      <c r="F64" s="697">
        <v>25</v>
      </c>
      <c r="G64" s="699">
        <v>18</v>
      </c>
      <c r="H64" s="698">
        <v>158.5</v>
      </c>
      <c r="I64" s="698">
        <v>176.33333333333334</v>
      </c>
      <c r="J64" s="699">
        <v>546</v>
      </c>
      <c r="K64" s="699">
        <v>197</v>
      </c>
      <c r="L64" s="699">
        <v>606</v>
      </c>
      <c r="M64" s="699">
        <v>217</v>
      </c>
      <c r="N64" s="699">
        <v>180</v>
      </c>
      <c r="O64" s="698">
        <v>192.33333333333334</v>
      </c>
      <c r="P64" s="697">
        <v>25</v>
      </c>
    </row>
    <row r="65" spans="1:16" ht="12" customHeight="1">
      <c r="A65" s="696" t="s">
        <v>932</v>
      </c>
      <c r="B65" s="696" t="s">
        <v>516</v>
      </c>
      <c r="C65" s="696" t="s">
        <v>138</v>
      </c>
      <c r="D65" s="696" t="s">
        <v>435</v>
      </c>
      <c r="E65" s="696" t="s">
        <v>148</v>
      </c>
      <c r="F65" s="697">
        <v>17</v>
      </c>
      <c r="G65" s="699">
        <v>24</v>
      </c>
      <c r="H65" s="698">
        <v>171.08333333333334</v>
      </c>
      <c r="I65" s="698">
        <v>186.20833333333334</v>
      </c>
      <c r="J65" s="699">
        <v>576</v>
      </c>
      <c r="K65" s="699">
        <v>224</v>
      </c>
      <c r="L65" s="699">
        <v>638</v>
      </c>
      <c r="M65" s="699">
        <v>245</v>
      </c>
      <c r="N65" s="699">
        <v>260</v>
      </c>
      <c r="O65" s="698">
        <v>205.04166666666669</v>
      </c>
      <c r="P65" s="697">
        <v>25</v>
      </c>
    </row>
    <row r="66" spans="1:16" ht="12" customHeight="1">
      <c r="A66" s="696" t="s">
        <v>1041</v>
      </c>
      <c r="B66" s="696" t="s">
        <v>516</v>
      </c>
      <c r="C66" s="696" t="s">
        <v>138</v>
      </c>
      <c r="D66" s="696" t="s">
        <v>435</v>
      </c>
      <c r="E66" s="696" t="s">
        <v>148</v>
      </c>
      <c r="F66" s="697">
        <v>19</v>
      </c>
      <c r="G66" s="699">
        <v>27</v>
      </c>
      <c r="H66" s="698">
        <v>168.07407407407408</v>
      </c>
      <c r="I66" s="698">
        <v>186.62962962962962</v>
      </c>
      <c r="J66" s="699">
        <v>611</v>
      </c>
      <c r="K66" s="699">
        <v>242</v>
      </c>
      <c r="L66" s="699">
        <v>668</v>
      </c>
      <c r="M66" s="699">
        <v>261</v>
      </c>
      <c r="N66" s="699">
        <v>300</v>
      </c>
      <c r="O66" s="698">
        <v>206.74074074074073</v>
      </c>
      <c r="P66" s="697">
        <v>25</v>
      </c>
    </row>
    <row r="67" spans="1:16" ht="12" customHeight="1">
      <c r="A67" s="696" t="s">
        <v>171</v>
      </c>
      <c r="B67" s="696" t="s">
        <v>878</v>
      </c>
      <c r="C67" s="696" t="s">
        <v>138</v>
      </c>
      <c r="D67" s="696" t="s">
        <v>172</v>
      </c>
      <c r="E67" s="696" t="s">
        <v>147</v>
      </c>
      <c r="F67" s="697">
        <v>10</v>
      </c>
      <c r="G67" s="699">
        <v>66</v>
      </c>
      <c r="H67" s="698">
        <v>181.24242424242425</v>
      </c>
      <c r="I67" s="698">
        <v>189.96969696969697</v>
      </c>
      <c r="J67" s="699">
        <v>677</v>
      </c>
      <c r="K67" s="699">
        <v>255</v>
      </c>
      <c r="L67" s="699">
        <v>710</v>
      </c>
      <c r="M67" s="699">
        <v>262</v>
      </c>
      <c r="N67" s="699">
        <v>780</v>
      </c>
      <c r="O67" s="698">
        <v>223.78787878787878</v>
      </c>
      <c r="P67" s="697">
        <v>25</v>
      </c>
    </row>
    <row r="68" spans="1:16" ht="12" customHeight="1">
      <c r="A68" s="696" t="s">
        <v>1013</v>
      </c>
      <c r="B68" s="696" t="s">
        <v>878</v>
      </c>
      <c r="C68" s="696" t="s">
        <v>138</v>
      </c>
      <c r="D68" s="696" t="s">
        <v>1275</v>
      </c>
      <c r="E68" s="696" t="s">
        <v>148</v>
      </c>
      <c r="F68" s="697">
        <v>24</v>
      </c>
      <c r="G68" s="699">
        <v>30</v>
      </c>
      <c r="H68" s="698">
        <v>161</v>
      </c>
      <c r="I68" s="698">
        <v>183.6</v>
      </c>
      <c r="J68" s="699">
        <v>559</v>
      </c>
      <c r="K68" s="699">
        <v>223</v>
      </c>
      <c r="L68" s="699">
        <v>631</v>
      </c>
      <c r="M68" s="699">
        <v>244</v>
      </c>
      <c r="N68" s="699">
        <v>170</v>
      </c>
      <c r="O68" s="698">
        <v>199.26666666666665</v>
      </c>
      <c r="P68" s="697">
        <v>25</v>
      </c>
    </row>
    <row r="69" spans="1:16" ht="12" customHeight="1">
      <c r="A69" s="696" t="s">
        <v>173</v>
      </c>
      <c r="B69" s="696" t="s">
        <v>878</v>
      </c>
      <c r="C69" s="696" t="s">
        <v>138</v>
      </c>
      <c r="D69" s="696" t="s">
        <v>435</v>
      </c>
      <c r="E69" s="696" t="s">
        <v>148</v>
      </c>
      <c r="F69" s="697">
        <v>25</v>
      </c>
      <c r="G69" s="699">
        <v>63</v>
      </c>
      <c r="H69" s="698">
        <v>147.66666666666666</v>
      </c>
      <c r="I69" s="698">
        <v>172</v>
      </c>
      <c r="J69" s="699">
        <v>521</v>
      </c>
      <c r="K69" s="699">
        <v>229</v>
      </c>
      <c r="L69" s="699">
        <v>596</v>
      </c>
      <c r="M69" s="699">
        <v>254</v>
      </c>
      <c r="N69" s="699">
        <v>510</v>
      </c>
      <c r="O69" s="698">
        <v>201.0952380952381</v>
      </c>
      <c r="P69" s="697">
        <v>25</v>
      </c>
    </row>
    <row r="70" spans="1:16" ht="12" customHeight="1">
      <c r="A70" s="696" t="s">
        <v>174</v>
      </c>
      <c r="B70" s="696" t="s">
        <v>878</v>
      </c>
      <c r="C70" s="696" t="s">
        <v>138</v>
      </c>
      <c r="D70" s="696" t="s">
        <v>435</v>
      </c>
      <c r="E70" s="696" t="s">
        <v>148</v>
      </c>
      <c r="F70" s="697">
        <v>25</v>
      </c>
      <c r="G70" s="699">
        <v>36</v>
      </c>
      <c r="H70" s="698">
        <v>151.19444444444446</v>
      </c>
      <c r="I70" s="698">
        <v>173.77777777777777</v>
      </c>
      <c r="J70" s="699">
        <v>577</v>
      </c>
      <c r="K70" s="699">
        <v>246</v>
      </c>
      <c r="L70" s="699">
        <v>652</v>
      </c>
      <c r="M70" s="699">
        <v>271</v>
      </c>
      <c r="N70" s="699">
        <v>280</v>
      </c>
      <c r="O70" s="698">
        <v>193.55555555555554</v>
      </c>
      <c r="P70" s="697">
        <v>25</v>
      </c>
    </row>
    <row r="71" spans="1:16" ht="12" customHeight="1">
      <c r="A71" s="696" t="s">
        <v>181</v>
      </c>
      <c r="B71" s="696" t="s">
        <v>878</v>
      </c>
      <c r="C71" s="696" t="s">
        <v>138</v>
      </c>
      <c r="D71" s="696" t="s">
        <v>182</v>
      </c>
      <c r="E71" s="696" t="s">
        <v>140</v>
      </c>
      <c r="F71" s="697">
        <v>10</v>
      </c>
      <c r="G71" s="699">
        <v>84</v>
      </c>
      <c r="H71" s="698">
        <v>173.29761904761904</v>
      </c>
      <c r="I71" s="698">
        <v>183.11904761904762</v>
      </c>
      <c r="J71" s="699">
        <v>680</v>
      </c>
      <c r="K71" s="699">
        <v>256</v>
      </c>
      <c r="L71" s="699">
        <v>710</v>
      </c>
      <c r="M71" s="699">
        <v>266</v>
      </c>
      <c r="N71" s="699">
        <v>760</v>
      </c>
      <c r="O71" s="698">
        <v>220.16666666666666</v>
      </c>
      <c r="P71" s="697">
        <v>10</v>
      </c>
    </row>
    <row r="72" spans="1:16" ht="12" customHeight="1">
      <c r="A72" s="696" t="s">
        <v>221</v>
      </c>
      <c r="B72" s="696" t="s">
        <v>9</v>
      </c>
      <c r="C72" s="696" t="s">
        <v>138</v>
      </c>
      <c r="D72" s="696" t="s">
        <v>222</v>
      </c>
      <c r="E72" s="696" t="s">
        <v>998</v>
      </c>
      <c r="F72" s="697">
        <v>2</v>
      </c>
      <c r="G72" s="699">
        <v>18</v>
      </c>
      <c r="H72" s="698">
        <v>191.83333333333334</v>
      </c>
      <c r="I72" s="698">
        <v>193.66666666666666</v>
      </c>
      <c r="J72" s="699">
        <v>679</v>
      </c>
      <c r="K72" s="699">
        <v>233</v>
      </c>
      <c r="L72" s="699">
        <v>709</v>
      </c>
      <c r="M72" s="699">
        <v>243</v>
      </c>
      <c r="N72" s="699">
        <v>290</v>
      </c>
      <c r="O72" s="698">
        <v>215.77777777777777</v>
      </c>
      <c r="P72" s="697">
        <v>10</v>
      </c>
    </row>
    <row r="73" spans="1:16" ht="12" customHeight="1">
      <c r="A73" s="696" t="s">
        <v>223</v>
      </c>
      <c r="B73" s="696" t="s">
        <v>9</v>
      </c>
      <c r="C73" s="696" t="s">
        <v>138</v>
      </c>
      <c r="D73" s="696" t="s">
        <v>224</v>
      </c>
      <c r="E73" s="696" t="s">
        <v>144</v>
      </c>
      <c r="F73" s="697">
        <v>22</v>
      </c>
      <c r="G73" s="699">
        <v>15</v>
      </c>
      <c r="H73" s="698">
        <v>163.73333333333332</v>
      </c>
      <c r="I73" s="698">
        <v>183.73333333333332</v>
      </c>
      <c r="J73" s="699">
        <v>509</v>
      </c>
      <c r="K73" s="699">
        <v>193</v>
      </c>
      <c r="L73" s="699">
        <v>569</v>
      </c>
      <c r="M73" s="699">
        <v>216</v>
      </c>
      <c r="N73" s="699">
        <v>180</v>
      </c>
      <c r="O73" s="698">
        <v>200.73333333333332</v>
      </c>
      <c r="P73" s="697">
        <v>25</v>
      </c>
    </row>
    <row r="74" spans="1:16" ht="12" customHeight="1">
      <c r="A74" s="696" t="s">
        <v>225</v>
      </c>
      <c r="B74" s="696" t="s">
        <v>9</v>
      </c>
      <c r="C74" s="696" t="s">
        <v>142</v>
      </c>
      <c r="D74" s="696" t="s">
        <v>226</v>
      </c>
      <c r="E74" s="696" t="s">
        <v>147</v>
      </c>
      <c r="F74" s="697">
        <v>22</v>
      </c>
      <c r="G74" s="699">
        <v>36</v>
      </c>
      <c r="H74" s="698">
        <v>163.25</v>
      </c>
      <c r="I74" s="698">
        <v>184.58333333333334</v>
      </c>
      <c r="J74" s="699">
        <v>549</v>
      </c>
      <c r="K74" s="699">
        <v>202</v>
      </c>
      <c r="L74" s="699">
        <v>615</v>
      </c>
      <c r="M74" s="699">
        <v>223</v>
      </c>
      <c r="N74" s="699">
        <v>330</v>
      </c>
      <c r="O74" s="698">
        <v>205.75</v>
      </c>
      <c r="P74" s="697">
        <v>35</v>
      </c>
    </row>
    <row r="75" spans="1:16" ht="12" customHeight="1">
      <c r="A75" s="696" t="s">
        <v>227</v>
      </c>
      <c r="B75" s="696" t="s">
        <v>9</v>
      </c>
      <c r="C75" s="696" t="s">
        <v>138</v>
      </c>
      <c r="D75" s="696" t="s">
        <v>228</v>
      </c>
      <c r="E75" s="696" t="s">
        <v>148</v>
      </c>
      <c r="F75" s="697">
        <v>19</v>
      </c>
      <c r="G75" s="699">
        <v>33</v>
      </c>
      <c r="H75" s="698">
        <v>168.54545454545453</v>
      </c>
      <c r="I75" s="698">
        <v>184.36363636363637</v>
      </c>
      <c r="J75" s="699">
        <v>562</v>
      </c>
      <c r="K75" s="699">
        <v>212</v>
      </c>
      <c r="L75" s="699">
        <v>614</v>
      </c>
      <c r="M75" s="699">
        <v>232</v>
      </c>
      <c r="N75" s="699">
        <v>300</v>
      </c>
      <c r="O75" s="698">
        <v>204.45454545454547</v>
      </c>
      <c r="P75" s="697">
        <v>25</v>
      </c>
    </row>
    <row r="76" spans="1:16" ht="12" customHeight="1">
      <c r="A76" s="696" t="s">
        <v>229</v>
      </c>
      <c r="B76" s="696" t="s">
        <v>9</v>
      </c>
      <c r="C76" s="696" t="s">
        <v>142</v>
      </c>
      <c r="D76" s="696" t="s">
        <v>230</v>
      </c>
      <c r="E76" s="696" t="s">
        <v>147</v>
      </c>
      <c r="F76" s="697">
        <v>28</v>
      </c>
      <c r="G76" s="699">
        <v>54</v>
      </c>
      <c r="H76" s="698">
        <v>155</v>
      </c>
      <c r="I76" s="698">
        <v>180.83333333333334</v>
      </c>
      <c r="J76" s="699">
        <v>519</v>
      </c>
      <c r="K76" s="699">
        <v>191</v>
      </c>
      <c r="L76" s="699">
        <v>594</v>
      </c>
      <c r="M76" s="699">
        <v>216</v>
      </c>
      <c r="N76" s="699">
        <v>420</v>
      </c>
      <c r="O76" s="698">
        <v>206.61111111111111</v>
      </c>
      <c r="P76" s="697">
        <v>35</v>
      </c>
    </row>
    <row r="77" spans="1:16" ht="12" customHeight="1">
      <c r="A77" s="696" t="s">
        <v>231</v>
      </c>
      <c r="B77" s="696" t="s">
        <v>9</v>
      </c>
      <c r="C77" s="696" t="s">
        <v>138</v>
      </c>
      <c r="D77" s="696" t="s">
        <v>232</v>
      </c>
      <c r="E77" s="696" t="s">
        <v>148</v>
      </c>
      <c r="F77" s="697">
        <v>23</v>
      </c>
      <c r="G77" s="699">
        <v>30</v>
      </c>
      <c r="H77" s="698">
        <v>161.66666666666666</v>
      </c>
      <c r="I77" s="698">
        <v>183.96666666666667</v>
      </c>
      <c r="J77" s="699">
        <v>552</v>
      </c>
      <c r="K77" s="699">
        <v>215</v>
      </c>
      <c r="L77" s="699">
        <v>621</v>
      </c>
      <c r="M77" s="699">
        <v>240</v>
      </c>
      <c r="N77" s="699">
        <v>350</v>
      </c>
      <c r="O77" s="698">
        <v>205.63333333333333</v>
      </c>
      <c r="P77" s="697">
        <v>25</v>
      </c>
    </row>
    <row r="78" spans="1:16" ht="12" customHeight="1">
      <c r="A78" s="696" t="s">
        <v>850</v>
      </c>
      <c r="B78" s="696" t="s">
        <v>9</v>
      </c>
      <c r="C78" s="696" t="s">
        <v>138</v>
      </c>
      <c r="D78" s="696" t="s">
        <v>235</v>
      </c>
      <c r="E78" s="696" t="s">
        <v>147</v>
      </c>
      <c r="F78" s="697">
        <v>14</v>
      </c>
      <c r="G78" s="699">
        <v>24</v>
      </c>
      <c r="H78" s="698">
        <v>174.70833333333334</v>
      </c>
      <c r="I78" s="698">
        <v>184.83333333333334</v>
      </c>
      <c r="J78" s="699">
        <v>595</v>
      </c>
      <c r="K78" s="699">
        <v>218</v>
      </c>
      <c r="L78" s="699">
        <v>625</v>
      </c>
      <c r="M78" s="699">
        <v>228</v>
      </c>
      <c r="N78" s="699">
        <v>280</v>
      </c>
      <c r="O78" s="698">
        <v>204.5</v>
      </c>
      <c r="P78" s="697">
        <v>25</v>
      </c>
    </row>
    <row r="79" spans="1:16" ht="12" customHeight="1">
      <c r="A79" s="696" t="s">
        <v>849</v>
      </c>
      <c r="B79" s="696" t="s">
        <v>9</v>
      </c>
      <c r="C79" s="696" t="s">
        <v>138</v>
      </c>
      <c r="D79" s="696" t="s">
        <v>233</v>
      </c>
      <c r="E79" s="696" t="s">
        <v>998</v>
      </c>
      <c r="F79" s="697">
        <v>0</v>
      </c>
      <c r="G79" s="699">
        <v>21</v>
      </c>
      <c r="H79" s="698">
        <v>204.42857142857142</v>
      </c>
      <c r="I79" s="698">
        <v>204.42857142857142</v>
      </c>
      <c r="J79" s="699">
        <v>689</v>
      </c>
      <c r="K79" s="699">
        <v>254</v>
      </c>
      <c r="L79" s="699">
        <v>689</v>
      </c>
      <c r="M79" s="699">
        <v>254</v>
      </c>
      <c r="N79" s="699">
        <v>430</v>
      </c>
      <c r="O79" s="698">
        <v>231.9047619047619</v>
      </c>
      <c r="P79" s="697">
        <v>10</v>
      </c>
    </row>
    <row r="80" spans="1:16" ht="12" customHeight="1">
      <c r="A80" s="696" t="s">
        <v>236</v>
      </c>
      <c r="B80" s="696" t="s">
        <v>9</v>
      </c>
      <c r="C80" s="696" t="s">
        <v>138</v>
      </c>
      <c r="D80" s="696" t="s">
        <v>237</v>
      </c>
      <c r="E80" s="696" t="s">
        <v>144</v>
      </c>
      <c r="F80" s="697">
        <v>25</v>
      </c>
      <c r="G80" s="699">
        <v>45</v>
      </c>
      <c r="H80" s="698">
        <v>159.06666666666666</v>
      </c>
      <c r="I80" s="698">
        <v>181.2</v>
      </c>
      <c r="J80" s="699">
        <v>543</v>
      </c>
      <c r="K80" s="699">
        <v>209</v>
      </c>
      <c r="L80" s="699">
        <v>615</v>
      </c>
      <c r="M80" s="699">
        <v>231</v>
      </c>
      <c r="N80" s="699">
        <v>350</v>
      </c>
      <c r="O80" s="698">
        <v>203.97777777777776</v>
      </c>
      <c r="P80" s="697">
        <v>25</v>
      </c>
    </row>
    <row r="81" spans="1:16" ht="12" customHeight="1">
      <c r="A81" s="696" t="s">
        <v>870</v>
      </c>
      <c r="B81" s="696" t="s">
        <v>1038</v>
      </c>
      <c r="C81" s="696" t="s">
        <v>138</v>
      </c>
      <c r="D81" s="696" t="s">
        <v>871</v>
      </c>
      <c r="E81" s="696" t="s">
        <v>144</v>
      </c>
      <c r="F81" s="697">
        <v>24</v>
      </c>
      <c r="G81" s="699">
        <v>51</v>
      </c>
      <c r="H81" s="698">
        <v>160.07843137254903</v>
      </c>
      <c r="I81" s="698">
        <v>183.54901960784315</v>
      </c>
      <c r="J81" s="699">
        <v>564</v>
      </c>
      <c r="K81" s="699">
        <v>211</v>
      </c>
      <c r="L81" s="699">
        <v>638</v>
      </c>
      <c r="M81" s="699">
        <v>234</v>
      </c>
      <c r="N81" s="699">
        <v>410</v>
      </c>
      <c r="O81" s="698">
        <v>208.58823529411765</v>
      </c>
      <c r="P81" s="697">
        <v>25</v>
      </c>
    </row>
    <row r="82" spans="1:16" ht="12" customHeight="1">
      <c r="A82" s="696" t="s">
        <v>1318</v>
      </c>
      <c r="B82" s="696" t="s">
        <v>1038</v>
      </c>
      <c r="C82" s="696" t="s">
        <v>138</v>
      </c>
      <c r="D82" s="696" t="s">
        <v>1319</v>
      </c>
      <c r="E82" s="696" t="s">
        <v>140</v>
      </c>
      <c r="F82" s="697">
        <v>10</v>
      </c>
      <c r="G82" s="699">
        <v>12</v>
      </c>
      <c r="H82" s="698">
        <v>171.75</v>
      </c>
      <c r="I82" s="698">
        <v>178</v>
      </c>
      <c r="J82" s="699">
        <v>583</v>
      </c>
      <c r="K82" s="699">
        <v>215</v>
      </c>
      <c r="L82" s="699">
        <v>598</v>
      </c>
      <c r="M82" s="699">
        <v>220</v>
      </c>
      <c r="N82" s="699">
        <v>120</v>
      </c>
      <c r="O82" s="698">
        <v>192</v>
      </c>
      <c r="P82" s="697">
        <v>10</v>
      </c>
    </row>
    <row r="83" spans="1:16" ht="12" customHeight="1">
      <c r="A83" s="696" t="s">
        <v>843</v>
      </c>
      <c r="B83" s="696" t="s">
        <v>1038</v>
      </c>
      <c r="C83" s="696" t="s">
        <v>138</v>
      </c>
      <c r="D83" s="696" t="s">
        <v>844</v>
      </c>
      <c r="E83" s="696" t="s">
        <v>147</v>
      </c>
      <c r="F83" s="697">
        <v>14</v>
      </c>
      <c r="G83" s="699">
        <v>66</v>
      </c>
      <c r="H83" s="698">
        <v>175.71212121212122</v>
      </c>
      <c r="I83" s="698">
        <v>186.3939393939394</v>
      </c>
      <c r="J83" s="699">
        <v>648</v>
      </c>
      <c r="K83" s="699">
        <v>237</v>
      </c>
      <c r="L83" s="699">
        <v>681</v>
      </c>
      <c r="M83" s="699">
        <v>248</v>
      </c>
      <c r="N83" s="699">
        <v>750</v>
      </c>
      <c r="O83" s="698">
        <v>219.75757575757578</v>
      </c>
      <c r="P83" s="697">
        <v>25</v>
      </c>
    </row>
    <row r="84" spans="1:16" ht="12" customHeight="1">
      <c r="A84" s="696" t="s">
        <v>1451</v>
      </c>
      <c r="B84" s="696" t="s">
        <v>1038</v>
      </c>
      <c r="C84" s="696" t="s">
        <v>138</v>
      </c>
      <c r="D84" s="696" t="s">
        <v>1476</v>
      </c>
      <c r="E84" s="696" t="s">
        <v>147</v>
      </c>
      <c r="F84" s="697">
        <v>0</v>
      </c>
      <c r="G84" s="699">
        <v>3</v>
      </c>
      <c r="H84" s="698">
        <v>208</v>
      </c>
      <c r="I84" s="698">
        <v>218</v>
      </c>
      <c r="J84" s="699">
        <v>624</v>
      </c>
      <c r="K84" s="699">
        <v>226</v>
      </c>
      <c r="L84" s="699">
        <v>654</v>
      </c>
      <c r="M84" s="699">
        <v>236</v>
      </c>
      <c r="N84" s="699">
        <v>80</v>
      </c>
      <c r="O84" s="698">
        <v>245.66666666666666</v>
      </c>
      <c r="P84" s="697">
        <v>25</v>
      </c>
    </row>
    <row r="85" spans="1:16" ht="12" customHeight="1">
      <c r="A85" s="696" t="s">
        <v>845</v>
      </c>
      <c r="B85" s="696" t="s">
        <v>1038</v>
      </c>
      <c r="C85" s="696" t="s">
        <v>142</v>
      </c>
      <c r="D85" s="696" t="s">
        <v>846</v>
      </c>
      <c r="E85" s="696" t="s">
        <v>144</v>
      </c>
      <c r="F85" s="697">
        <v>23</v>
      </c>
      <c r="G85" s="699">
        <v>30</v>
      </c>
      <c r="H85" s="698">
        <v>161.83333333333334</v>
      </c>
      <c r="I85" s="698">
        <v>184.23333333333332</v>
      </c>
      <c r="J85" s="699">
        <v>569</v>
      </c>
      <c r="K85" s="699">
        <v>213</v>
      </c>
      <c r="L85" s="699">
        <v>651</v>
      </c>
      <c r="M85" s="699">
        <v>236</v>
      </c>
      <c r="N85" s="699">
        <v>320</v>
      </c>
      <c r="O85" s="698">
        <v>204.89999999999998</v>
      </c>
      <c r="P85" s="697">
        <v>35</v>
      </c>
    </row>
    <row r="86" spans="1:16" ht="12" customHeight="1">
      <c r="A86" s="696" t="s">
        <v>911</v>
      </c>
      <c r="B86" s="696" t="s">
        <v>1038</v>
      </c>
      <c r="C86" s="696" t="s">
        <v>138</v>
      </c>
      <c r="D86" s="696" t="s">
        <v>458</v>
      </c>
      <c r="E86" s="696" t="s">
        <v>140</v>
      </c>
      <c r="F86" s="697">
        <v>5</v>
      </c>
      <c r="G86" s="699">
        <v>60</v>
      </c>
      <c r="H86" s="698">
        <v>188.2</v>
      </c>
      <c r="I86" s="698">
        <v>194.3</v>
      </c>
      <c r="J86" s="699">
        <v>676</v>
      </c>
      <c r="K86" s="699">
        <v>255</v>
      </c>
      <c r="L86" s="699">
        <v>694</v>
      </c>
      <c r="M86" s="699">
        <v>264</v>
      </c>
      <c r="N86" s="699">
        <v>710</v>
      </c>
      <c r="O86" s="698">
        <v>226.13333333333335</v>
      </c>
      <c r="P86" s="697">
        <v>10</v>
      </c>
    </row>
    <row r="87" spans="1:16" ht="12" customHeight="1">
      <c r="A87" s="696" t="s">
        <v>1270</v>
      </c>
      <c r="B87" s="696" t="s">
        <v>1038</v>
      </c>
      <c r="C87" s="696" t="s">
        <v>142</v>
      </c>
      <c r="D87" s="696" t="s">
        <v>435</v>
      </c>
      <c r="E87" s="696" t="s">
        <v>144</v>
      </c>
      <c r="F87" s="697">
        <v>25</v>
      </c>
      <c r="G87" s="699">
        <v>39</v>
      </c>
      <c r="H87" s="698">
        <v>158.66666666666666</v>
      </c>
      <c r="I87" s="698">
        <v>180.12820512820514</v>
      </c>
      <c r="J87" s="699">
        <v>551</v>
      </c>
      <c r="K87" s="699">
        <v>211</v>
      </c>
      <c r="L87" s="699">
        <v>626</v>
      </c>
      <c r="M87" s="699">
        <v>230</v>
      </c>
      <c r="N87" s="699">
        <v>400</v>
      </c>
      <c r="O87" s="698">
        <v>203.3846153846154</v>
      </c>
      <c r="P87" s="697">
        <v>35</v>
      </c>
    </row>
    <row r="88" spans="1:16" ht="12" customHeight="1">
      <c r="A88" s="696" t="s">
        <v>954</v>
      </c>
      <c r="B88" s="696" t="s">
        <v>1038</v>
      </c>
      <c r="C88" s="696" t="s">
        <v>138</v>
      </c>
      <c r="D88" s="696" t="s">
        <v>955</v>
      </c>
      <c r="E88" s="696" t="s">
        <v>148</v>
      </c>
      <c r="F88" s="697">
        <v>18</v>
      </c>
      <c r="G88" s="699">
        <v>3</v>
      </c>
      <c r="H88" s="698">
        <v>169.33333333333334</v>
      </c>
      <c r="I88" s="698">
        <v>189.33333333333334</v>
      </c>
      <c r="J88" s="699">
        <v>508</v>
      </c>
      <c r="K88" s="699">
        <v>200</v>
      </c>
      <c r="L88" s="699">
        <v>568</v>
      </c>
      <c r="M88" s="699">
        <v>220</v>
      </c>
      <c r="N88" s="699">
        <v>40</v>
      </c>
      <c r="O88" s="698">
        <v>203.66666666666669</v>
      </c>
      <c r="P88" s="697">
        <v>25</v>
      </c>
    </row>
    <row r="89" spans="1:16" ht="12" customHeight="1">
      <c r="A89" s="696" t="s">
        <v>1474</v>
      </c>
      <c r="B89" s="696" t="s">
        <v>1038</v>
      </c>
      <c r="C89" s="696" t="s">
        <v>138</v>
      </c>
      <c r="D89" s="696" t="s">
        <v>1475</v>
      </c>
      <c r="E89" s="696" t="s">
        <v>144</v>
      </c>
      <c r="F89" s="697">
        <v>18</v>
      </c>
      <c r="G89" s="699">
        <v>6</v>
      </c>
      <c r="H89" s="698">
        <v>169</v>
      </c>
      <c r="I89" s="698">
        <v>185.5</v>
      </c>
      <c r="J89" s="699">
        <v>510</v>
      </c>
      <c r="K89" s="699">
        <v>203</v>
      </c>
      <c r="L89" s="699">
        <v>564</v>
      </c>
      <c r="M89" s="699">
        <v>221</v>
      </c>
      <c r="N89" s="699">
        <v>50</v>
      </c>
      <c r="O89" s="698">
        <v>195.83333333333334</v>
      </c>
      <c r="P89" s="697">
        <v>25</v>
      </c>
    </row>
    <row r="90" spans="1:16" ht="12" customHeight="1">
      <c r="A90" s="696" t="s">
        <v>262</v>
      </c>
      <c r="B90" s="696" t="s">
        <v>11</v>
      </c>
      <c r="C90" s="696" t="s">
        <v>142</v>
      </c>
      <c r="D90" s="696" t="s">
        <v>263</v>
      </c>
      <c r="E90" s="696" t="s">
        <v>140</v>
      </c>
      <c r="F90" s="697">
        <v>19</v>
      </c>
      <c r="G90" s="699">
        <v>42</v>
      </c>
      <c r="H90" s="698">
        <v>167.64285714285714</v>
      </c>
      <c r="I90" s="698">
        <v>183</v>
      </c>
      <c r="J90" s="699">
        <v>551</v>
      </c>
      <c r="K90" s="699">
        <v>247</v>
      </c>
      <c r="L90" s="699">
        <v>598</v>
      </c>
      <c r="M90" s="699">
        <v>264</v>
      </c>
      <c r="N90" s="699">
        <v>480</v>
      </c>
      <c r="O90" s="698">
        <v>208.42857142857142</v>
      </c>
      <c r="P90" s="697">
        <v>35</v>
      </c>
    </row>
    <row r="91" spans="1:16" ht="12" customHeight="1">
      <c r="A91" s="696" t="s">
        <v>1381</v>
      </c>
      <c r="B91" s="696" t="s">
        <v>11</v>
      </c>
      <c r="C91" s="696" t="s">
        <v>138</v>
      </c>
      <c r="D91" s="696" t="s">
        <v>1382</v>
      </c>
      <c r="E91" s="696" t="s">
        <v>144</v>
      </c>
      <c r="F91" s="697">
        <v>25</v>
      </c>
      <c r="G91" s="699">
        <v>12</v>
      </c>
      <c r="H91" s="698">
        <v>159.66666666666666</v>
      </c>
      <c r="I91" s="698">
        <v>182.16666666666666</v>
      </c>
      <c r="J91" s="699">
        <v>531</v>
      </c>
      <c r="K91" s="699">
        <v>210</v>
      </c>
      <c r="L91" s="699">
        <v>606</v>
      </c>
      <c r="M91" s="699">
        <v>235</v>
      </c>
      <c r="N91" s="699">
        <v>120</v>
      </c>
      <c r="O91" s="698">
        <v>196.16666666666666</v>
      </c>
      <c r="P91" s="697">
        <v>25</v>
      </c>
    </row>
    <row r="92" spans="1:16" ht="12" customHeight="1">
      <c r="A92" s="696" t="s">
        <v>1407</v>
      </c>
      <c r="B92" s="696" t="s">
        <v>11</v>
      </c>
      <c r="C92" s="696" t="s">
        <v>138</v>
      </c>
      <c r="D92" s="696" t="s">
        <v>435</v>
      </c>
      <c r="E92" s="696" t="s">
        <v>144</v>
      </c>
      <c r="F92" s="697">
        <v>15</v>
      </c>
      <c r="G92" s="699">
        <v>3</v>
      </c>
      <c r="H92" s="698">
        <v>173.66666666666666</v>
      </c>
      <c r="I92" s="698">
        <v>188.66666666666666</v>
      </c>
      <c r="J92" s="699">
        <v>521</v>
      </c>
      <c r="K92" s="699">
        <v>192</v>
      </c>
      <c r="L92" s="699">
        <v>566</v>
      </c>
      <c r="M92" s="699">
        <v>207</v>
      </c>
      <c r="N92" s="699">
        <v>60</v>
      </c>
      <c r="O92" s="698">
        <v>209.66666666666666</v>
      </c>
      <c r="P92" s="697">
        <v>25</v>
      </c>
    </row>
    <row r="93" spans="1:16" ht="12" customHeight="1">
      <c r="A93" s="696" t="s">
        <v>264</v>
      </c>
      <c r="B93" s="696" t="s">
        <v>11</v>
      </c>
      <c r="C93" s="696" t="s">
        <v>138</v>
      </c>
      <c r="D93" s="696" t="s">
        <v>265</v>
      </c>
      <c r="E93" s="696" t="s">
        <v>147</v>
      </c>
      <c r="F93" s="697">
        <v>17</v>
      </c>
      <c r="G93" s="699">
        <v>69</v>
      </c>
      <c r="H93" s="698">
        <v>170.82608695652175</v>
      </c>
      <c r="I93" s="698">
        <v>183.2173913043478</v>
      </c>
      <c r="J93" s="699">
        <v>599</v>
      </c>
      <c r="K93" s="699">
        <v>225</v>
      </c>
      <c r="L93" s="699">
        <v>633</v>
      </c>
      <c r="M93" s="699">
        <v>235</v>
      </c>
      <c r="N93" s="699">
        <v>650</v>
      </c>
      <c r="O93" s="698">
        <v>215.63768115942028</v>
      </c>
      <c r="P93" s="697">
        <v>25</v>
      </c>
    </row>
    <row r="94" spans="1:16" ht="12" customHeight="1">
      <c r="A94" s="696" t="s">
        <v>879</v>
      </c>
      <c r="B94" s="696" t="s">
        <v>11</v>
      </c>
      <c r="C94" s="696" t="s">
        <v>138</v>
      </c>
      <c r="D94" s="696" t="s">
        <v>889</v>
      </c>
      <c r="E94" s="696" t="s">
        <v>140</v>
      </c>
      <c r="F94" s="697">
        <v>10</v>
      </c>
      <c r="G94" s="699">
        <v>33</v>
      </c>
      <c r="H94" s="698">
        <v>180.57575757575756</v>
      </c>
      <c r="I94" s="698">
        <v>189.84848484848484</v>
      </c>
      <c r="J94" s="699">
        <v>613</v>
      </c>
      <c r="K94" s="699">
        <v>234</v>
      </c>
      <c r="L94" s="699">
        <v>643</v>
      </c>
      <c r="M94" s="699">
        <v>244</v>
      </c>
      <c r="N94" s="699">
        <v>340</v>
      </c>
      <c r="O94" s="698">
        <v>211.15151515151516</v>
      </c>
      <c r="P94" s="697">
        <v>10</v>
      </c>
    </row>
    <row r="95" spans="1:16" ht="12" customHeight="1">
      <c r="A95" s="696" t="s">
        <v>1292</v>
      </c>
      <c r="B95" s="696" t="s">
        <v>11</v>
      </c>
      <c r="C95" s="696" t="s">
        <v>138</v>
      </c>
      <c r="D95" s="696" t="s">
        <v>266</v>
      </c>
      <c r="E95" s="696" t="s">
        <v>998</v>
      </c>
      <c r="F95" s="697">
        <v>0</v>
      </c>
      <c r="G95" s="699">
        <v>24</v>
      </c>
      <c r="H95" s="698">
        <v>199.66666666666666</v>
      </c>
      <c r="I95" s="698">
        <v>199.66666666666666</v>
      </c>
      <c r="J95" s="699">
        <v>643</v>
      </c>
      <c r="K95" s="699">
        <v>267</v>
      </c>
      <c r="L95" s="699">
        <v>643</v>
      </c>
      <c r="M95" s="699">
        <v>267</v>
      </c>
      <c r="N95" s="699">
        <v>410</v>
      </c>
      <c r="O95" s="698">
        <v>224.75</v>
      </c>
      <c r="P95" s="697">
        <v>10</v>
      </c>
    </row>
    <row r="96" spans="1:16" ht="12" customHeight="1">
      <c r="A96" s="696" t="s">
        <v>433</v>
      </c>
      <c r="B96" s="696" t="s">
        <v>11</v>
      </c>
      <c r="C96" s="696" t="s">
        <v>138</v>
      </c>
      <c r="D96" s="696" t="s">
        <v>436</v>
      </c>
      <c r="E96" s="696" t="s">
        <v>147</v>
      </c>
      <c r="F96" s="697">
        <v>25</v>
      </c>
      <c r="G96" s="699">
        <v>3</v>
      </c>
      <c r="H96" s="698">
        <v>159.33333333333334</v>
      </c>
      <c r="I96" s="698">
        <v>169.33333333333334</v>
      </c>
      <c r="J96" s="699">
        <v>478</v>
      </c>
      <c r="K96" s="699">
        <v>185</v>
      </c>
      <c r="L96" s="699">
        <v>508</v>
      </c>
      <c r="M96" s="699">
        <v>195</v>
      </c>
      <c r="N96" s="699">
        <v>20</v>
      </c>
      <c r="O96" s="698">
        <v>177</v>
      </c>
      <c r="P96" s="697">
        <v>25</v>
      </c>
    </row>
    <row r="97" spans="1:16" ht="12" customHeight="1">
      <c r="A97" s="696" t="s">
        <v>292</v>
      </c>
      <c r="B97" s="696" t="s">
        <v>11</v>
      </c>
      <c r="C97" s="696" t="s">
        <v>138</v>
      </c>
      <c r="D97" s="696" t="s">
        <v>293</v>
      </c>
      <c r="E97" s="696" t="s">
        <v>998</v>
      </c>
      <c r="F97" s="697">
        <v>5</v>
      </c>
      <c r="G97" s="699">
        <v>57</v>
      </c>
      <c r="H97" s="698">
        <v>187.2280701754386</v>
      </c>
      <c r="I97" s="698">
        <v>188.12280701754386</v>
      </c>
      <c r="J97" s="699">
        <v>644</v>
      </c>
      <c r="K97" s="699">
        <v>257</v>
      </c>
      <c r="L97" s="699">
        <v>644</v>
      </c>
      <c r="M97" s="699">
        <v>257</v>
      </c>
      <c r="N97" s="699">
        <v>620</v>
      </c>
      <c r="O97" s="698">
        <v>218</v>
      </c>
      <c r="P97" s="697">
        <v>10</v>
      </c>
    </row>
    <row r="98" spans="1:16" ht="12" customHeight="1">
      <c r="A98" s="696" t="s">
        <v>267</v>
      </c>
      <c r="B98" s="696" t="s">
        <v>268</v>
      </c>
      <c r="C98" s="696" t="s">
        <v>138</v>
      </c>
      <c r="D98" s="696" t="s">
        <v>269</v>
      </c>
      <c r="E98" s="696" t="s">
        <v>140</v>
      </c>
      <c r="F98" s="697">
        <v>10</v>
      </c>
      <c r="G98" s="699">
        <v>30</v>
      </c>
      <c r="H98" s="698">
        <v>171.73333333333332</v>
      </c>
      <c r="I98" s="698">
        <v>181.23333333333332</v>
      </c>
      <c r="J98" s="699">
        <v>577</v>
      </c>
      <c r="K98" s="699">
        <v>234</v>
      </c>
      <c r="L98" s="699">
        <v>607</v>
      </c>
      <c r="M98" s="699">
        <v>244</v>
      </c>
      <c r="N98" s="699">
        <v>180</v>
      </c>
      <c r="O98" s="698">
        <v>197.23333333333332</v>
      </c>
      <c r="P98" s="697">
        <v>10</v>
      </c>
    </row>
    <row r="99" spans="1:16" ht="12" customHeight="1">
      <c r="A99" s="696" t="s">
        <v>189</v>
      </c>
      <c r="B99" s="696" t="s">
        <v>948</v>
      </c>
      <c r="C99" s="696" t="s">
        <v>142</v>
      </c>
      <c r="D99" s="696" t="s">
        <v>190</v>
      </c>
      <c r="E99" s="696" t="s">
        <v>147</v>
      </c>
      <c r="F99" s="697">
        <v>14</v>
      </c>
      <c r="G99" s="699">
        <v>27</v>
      </c>
      <c r="H99" s="698">
        <v>175.4814814814815</v>
      </c>
      <c r="I99" s="698">
        <v>190.7037037037037</v>
      </c>
      <c r="J99" s="699">
        <v>576</v>
      </c>
      <c r="K99" s="699">
        <v>216</v>
      </c>
      <c r="L99" s="699">
        <v>639</v>
      </c>
      <c r="M99" s="699">
        <v>237</v>
      </c>
      <c r="N99" s="699">
        <v>240</v>
      </c>
      <c r="O99" s="698">
        <v>208.59259259259258</v>
      </c>
      <c r="P99" s="697">
        <v>35</v>
      </c>
    </row>
    <row r="100" spans="1:16" ht="12" customHeight="1">
      <c r="A100" s="696" t="s">
        <v>185</v>
      </c>
      <c r="B100" s="696" t="s">
        <v>948</v>
      </c>
      <c r="C100" s="696" t="s">
        <v>138</v>
      </c>
      <c r="D100" s="696" t="s">
        <v>186</v>
      </c>
      <c r="E100" s="696" t="s">
        <v>998</v>
      </c>
      <c r="F100" s="697">
        <v>5</v>
      </c>
      <c r="G100" s="699">
        <v>57</v>
      </c>
      <c r="H100" s="698">
        <v>187.4561403508772</v>
      </c>
      <c r="I100" s="698">
        <v>189.56140350877192</v>
      </c>
      <c r="J100" s="699">
        <v>641</v>
      </c>
      <c r="K100" s="699">
        <v>255</v>
      </c>
      <c r="L100" s="699">
        <v>641</v>
      </c>
      <c r="M100" s="699">
        <v>256</v>
      </c>
      <c r="N100" s="699">
        <v>720</v>
      </c>
      <c r="O100" s="698">
        <v>221.19298245614033</v>
      </c>
      <c r="P100" s="697">
        <v>10</v>
      </c>
    </row>
    <row r="101" spans="1:16" ht="12" customHeight="1">
      <c r="A101" s="696" t="s">
        <v>191</v>
      </c>
      <c r="B101" s="696" t="s">
        <v>948</v>
      </c>
      <c r="C101" s="696" t="s">
        <v>138</v>
      </c>
      <c r="D101" s="696" t="s">
        <v>192</v>
      </c>
      <c r="E101" s="696" t="s">
        <v>140</v>
      </c>
      <c r="F101" s="697">
        <v>10</v>
      </c>
      <c r="G101" s="699">
        <v>21</v>
      </c>
      <c r="H101" s="698">
        <v>176.28571428571428</v>
      </c>
      <c r="I101" s="698">
        <v>185.57142857142858</v>
      </c>
      <c r="J101" s="699">
        <v>583</v>
      </c>
      <c r="K101" s="699">
        <v>225</v>
      </c>
      <c r="L101" s="699">
        <v>613</v>
      </c>
      <c r="M101" s="699">
        <v>235</v>
      </c>
      <c r="N101" s="699">
        <v>170</v>
      </c>
      <c r="O101" s="698">
        <v>200.66666666666669</v>
      </c>
      <c r="P101" s="697">
        <v>10</v>
      </c>
    </row>
    <row r="102" spans="1:16" ht="12" customHeight="1">
      <c r="A102" s="696" t="s">
        <v>863</v>
      </c>
      <c r="B102" s="696" t="s">
        <v>948</v>
      </c>
      <c r="C102" s="696" t="s">
        <v>138</v>
      </c>
      <c r="D102" s="696" t="s">
        <v>463</v>
      </c>
      <c r="E102" s="696" t="s">
        <v>147</v>
      </c>
      <c r="F102" s="697">
        <v>18</v>
      </c>
      <c r="G102" s="699">
        <v>42</v>
      </c>
      <c r="H102" s="698">
        <v>169.95238095238096</v>
      </c>
      <c r="I102" s="698">
        <v>183.66666666666666</v>
      </c>
      <c r="J102" s="699">
        <v>577</v>
      </c>
      <c r="K102" s="699">
        <v>236</v>
      </c>
      <c r="L102" s="699">
        <v>625</v>
      </c>
      <c r="M102" s="699">
        <v>250</v>
      </c>
      <c r="N102" s="699">
        <v>450</v>
      </c>
      <c r="O102" s="698">
        <v>208.38095238095238</v>
      </c>
      <c r="P102" s="697">
        <v>25</v>
      </c>
    </row>
    <row r="103" spans="1:16" ht="12" customHeight="1">
      <c r="A103" s="696" t="s">
        <v>193</v>
      </c>
      <c r="B103" s="696" t="s">
        <v>948</v>
      </c>
      <c r="C103" s="696" t="s">
        <v>138</v>
      </c>
      <c r="D103" s="696" t="s">
        <v>194</v>
      </c>
      <c r="E103" s="696" t="s">
        <v>144</v>
      </c>
      <c r="F103" s="697">
        <v>15</v>
      </c>
      <c r="G103" s="699">
        <v>29</v>
      </c>
      <c r="H103" s="698">
        <v>173.9655172413793</v>
      </c>
      <c r="I103" s="698">
        <v>190.0344827586207</v>
      </c>
      <c r="J103" s="699">
        <v>576</v>
      </c>
      <c r="K103" s="699">
        <v>203</v>
      </c>
      <c r="L103" s="699">
        <v>642</v>
      </c>
      <c r="M103" s="699">
        <v>217</v>
      </c>
      <c r="N103" s="699">
        <v>260</v>
      </c>
      <c r="O103" s="698">
        <v>208.66666666666666</v>
      </c>
      <c r="P103" s="697">
        <v>25</v>
      </c>
    </row>
    <row r="104" spans="1:16" ht="12" customHeight="1">
      <c r="A104" s="696" t="s">
        <v>195</v>
      </c>
      <c r="B104" s="696" t="s">
        <v>948</v>
      </c>
      <c r="C104" s="696" t="s">
        <v>138</v>
      </c>
      <c r="D104" s="696" t="s">
        <v>196</v>
      </c>
      <c r="E104" s="696" t="s">
        <v>144</v>
      </c>
      <c r="F104" s="697">
        <v>20</v>
      </c>
      <c r="G104" s="699">
        <v>60</v>
      </c>
      <c r="H104" s="698">
        <v>165.8</v>
      </c>
      <c r="I104" s="698">
        <v>184.3</v>
      </c>
      <c r="J104" s="699">
        <v>577</v>
      </c>
      <c r="K104" s="699">
        <v>224</v>
      </c>
      <c r="L104" s="699">
        <v>652</v>
      </c>
      <c r="M104" s="699">
        <v>242</v>
      </c>
      <c r="N104" s="699">
        <v>650</v>
      </c>
      <c r="O104" s="698">
        <v>215.13333333333335</v>
      </c>
      <c r="P104" s="697">
        <v>25</v>
      </c>
    </row>
    <row r="105" spans="1:16" ht="12" customHeight="1">
      <c r="A105" s="696" t="s">
        <v>197</v>
      </c>
      <c r="B105" s="696" t="s">
        <v>948</v>
      </c>
      <c r="C105" s="696" t="s">
        <v>138</v>
      </c>
      <c r="D105" s="696" t="s">
        <v>198</v>
      </c>
      <c r="E105" s="696" t="s">
        <v>998</v>
      </c>
      <c r="F105" s="697">
        <v>1</v>
      </c>
      <c r="G105" s="699">
        <v>42</v>
      </c>
      <c r="H105" s="698">
        <v>193.52380952380952</v>
      </c>
      <c r="I105" s="698">
        <v>193.52380952380952</v>
      </c>
      <c r="J105" s="699">
        <v>722</v>
      </c>
      <c r="K105" s="699">
        <v>257</v>
      </c>
      <c r="L105" s="699">
        <v>722</v>
      </c>
      <c r="M105" s="699">
        <v>257</v>
      </c>
      <c r="N105" s="699">
        <v>570</v>
      </c>
      <c r="O105" s="698">
        <v>221.0952380952381</v>
      </c>
      <c r="P105" s="697">
        <v>10</v>
      </c>
    </row>
    <row r="106" spans="1:16" ht="12" customHeight="1">
      <c r="A106" s="696" t="s">
        <v>1401</v>
      </c>
      <c r="B106" s="696" t="s">
        <v>1402</v>
      </c>
      <c r="C106" s="696" t="s">
        <v>138</v>
      </c>
      <c r="D106" s="696" t="s">
        <v>435</v>
      </c>
      <c r="E106" s="696" t="s">
        <v>144</v>
      </c>
      <c r="F106" s="697">
        <v>15</v>
      </c>
      <c r="G106" s="699">
        <v>6</v>
      </c>
      <c r="H106" s="698">
        <v>173.66666666666666</v>
      </c>
      <c r="I106" s="698">
        <v>193.66666666666666</v>
      </c>
      <c r="J106" s="699">
        <v>583</v>
      </c>
      <c r="K106" s="699">
        <v>213</v>
      </c>
      <c r="L106" s="699">
        <v>658</v>
      </c>
      <c r="M106" s="699">
        <v>238</v>
      </c>
      <c r="N106" s="699">
        <v>90</v>
      </c>
      <c r="O106" s="698">
        <v>210.66666666666666</v>
      </c>
      <c r="P106" s="697">
        <v>25</v>
      </c>
    </row>
    <row r="107" spans="1:16" ht="12" customHeight="1">
      <c r="A107" s="696" t="s">
        <v>270</v>
      </c>
      <c r="B107" s="696" t="s">
        <v>118</v>
      </c>
      <c r="C107" s="696" t="s">
        <v>138</v>
      </c>
      <c r="D107" s="696" t="s">
        <v>271</v>
      </c>
      <c r="E107" s="696" t="s">
        <v>144</v>
      </c>
      <c r="F107" s="697">
        <v>12</v>
      </c>
      <c r="G107" s="699">
        <v>18</v>
      </c>
      <c r="H107" s="698">
        <v>177.66666666666666</v>
      </c>
      <c r="I107" s="698">
        <v>191.83333333333334</v>
      </c>
      <c r="J107" s="699">
        <v>587</v>
      </c>
      <c r="K107" s="699">
        <v>236</v>
      </c>
      <c r="L107" s="699">
        <v>629</v>
      </c>
      <c r="M107" s="699">
        <v>250</v>
      </c>
      <c r="N107" s="699">
        <v>200</v>
      </c>
      <c r="O107" s="698">
        <v>208.94444444444446</v>
      </c>
      <c r="P107" s="697">
        <v>25</v>
      </c>
    </row>
    <row r="108" spans="1:16" ht="12" customHeight="1">
      <c r="A108" s="696" t="s">
        <v>272</v>
      </c>
      <c r="B108" s="696" t="s">
        <v>118</v>
      </c>
      <c r="C108" s="696" t="s">
        <v>138</v>
      </c>
      <c r="D108" s="696" t="s">
        <v>273</v>
      </c>
      <c r="E108" s="696" t="s">
        <v>147</v>
      </c>
      <c r="F108" s="697">
        <v>14</v>
      </c>
      <c r="G108" s="699">
        <v>84</v>
      </c>
      <c r="H108" s="698">
        <v>175.02380952380952</v>
      </c>
      <c r="I108" s="698">
        <v>188.02380952380952</v>
      </c>
      <c r="J108" s="699">
        <v>621</v>
      </c>
      <c r="K108" s="699">
        <v>257</v>
      </c>
      <c r="L108" s="699">
        <v>675</v>
      </c>
      <c r="M108" s="699">
        <v>271</v>
      </c>
      <c r="N108" s="699">
        <v>900</v>
      </c>
      <c r="O108" s="698">
        <v>226.73809523809524</v>
      </c>
      <c r="P108" s="697">
        <v>25</v>
      </c>
    </row>
    <row r="109" spans="1:16" ht="12" customHeight="1">
      <c r="A109" s="696" t="s">
        <v>274</v>
      </c>
      <c r="B109" s="696" t="s">
        <v>118</v>
      </c>
      <c r="C109" s="696" t="s">
        <v>138</v>
      </c>
      <c r="D109" s="696" t="s">
        <v>464</v>
      </c>
      <c r="E109" s="696" t="s">
        <v>140</v>
      </c>
      <c r="F109" s="697">
        <v>10</v>
      </c>
      <c r="G109" s="699">
        <v>57</v>
      </c>
      <c r="H109" s="698">
        <v>169.87719298245614</v>
      </c>
      <c r="I109" s="698">
        <v>179.6140350877193</v>
      </c>
      <c r="J109" s="699">
        <v>619</v>
      </c>
      <c r="K109" s="699">
        <v>257</v>
      </c>
      <c r="L109" s="699">
        <v>649</v>
      </c>
      <c r="M109" s="699">
        <v>267</v>
      </c>
      <c r="N109" s="699">
        <v>650</v>
      </c>
      <c r="O109" s="698">
        <v>210.01754385964912</v>
      </c>
      <c r="P109" s="697">
        <v>10</v>
      </c>
    </row>
    <row r="110" spans="1:16" ht="12" customHeight="1">
      <c r="A110" s="696" t="s">
        <v>275</v>
      </c>
      <c r="B110" s="696" t="s">
        <v>118</v>
      </c>
      <c r="C110" s="696" t="s">
        <v>138</v>
      </c>
      <c r="D110" s="696" t="s">
        <v>276</v>
      </c>
      <c r="E110" s="696" t="s">
        <v>140</v>
      </c>
      <c r="F110" s="697">
        <v>10</v>
      </c>
      <c r="G110" s="699">
        <v>45</v>
      </c>
      <c r="H110" s="698">
        <v>170.62222222222223</v>
      </c>
      <c r="I110" s="698">
        <v>180.2888888888889</v>
      </c>
      <c r="J110" s="699">
        <v>574</v>
      </c>
      <c r="K110" s="699">
        <v>221</v>
      </c>
      <c r="L110" s="699">
        <v>604</v>
      </c>
      <c r="M110" s="699">
        <v>231</v>
      </c>
      <c r="N110" s="699">
        <v>450</v>
      </c>
      <c r="O110" s="698">
        <v>205.2888888888889</v>
      </c>
      <c r="P110" s="697">
        <v>10</v>
      </c>
    </row>
    <row r="111" spans="1:16" ht="12" customHeight="1">
      <c r="A111" s="696" t="s">
        <v>277</v>
      </c>
      <c r="B111" s="696" t="s">
        <v>118</v>
      </c>
      <c r="C111" s="696" t="s">
        <v>142</v>
      </c>
      <c r="D111" s="696" t="s">
        <v>278</v>
      </c>
      <c r="E111" s="696" t="s">
        <v>140</v>
      </c>
      <c r="F111" s="697">
        <v>18</v>
      </c>
      <c r="G111" s="699">
        <v>69</v>
      </c>
      <c r="H111" s="698">
        <v>169.68115942028984</v>
      </c>
      <c r="I111" s="698">
        <v>186.20289855072463</v>
      </c>
      <c r="J111" s="699">
        <v>618</v>
      </c>
      <c r="K111" s="699">
        <v>248</v>
      </c>
      <c r="L111" s="699">
        <v>675</v>
      </c>
      <c r="M111" s="699">
        <v>267</v>
      </c>
      <c r="N111" s="699">
        <v>780</v>
      </c>
      <c r="O111" s="698">
        <v>220.5072463768116</v>
      </c>
      <c r="P111" s="697">
        <v>35</v>
      </c>
    </row>
    <row r="112" spans="1:16" ht="12" customHeight="1">
      <c r="A112" s="696" t="s">
        <v>1157</v>
      </c>
      <c r="B112" s="696" t="s">
        <v>17</v>
      </c>
      <c r="C112" s="696" t="s">
        <v>138</v>
      </c>
      <c r="D112" s="696" t="s">
        <v>1289</v>
      </c>
      <c r="E112" s="696" t="s">
        <v>234</v>
      </c>
      <c r="F112" s="697">
        <v>0</v>
      </c>
      <c r="G112" s="699">
        <v>27</v>
      </c>
      <c r="H112" s="698">
        <v>202.11111111111111</v>
      </c>
      <c r="I112" s="698">
        <v>202.11111111111111</v>
      </c>
      <c r="J112" s="699">
        <v>686</v>
      </c>
      <c r="K112" s="699">
        <v>245</v>
      </c>
      <c r="L112" s="699">
        <v>686</v>
      </c>
      <c r="M112" s="699">
        <v>245</v>
      </c>
      <c r="N112" s="699">
        <v>350</v>
      </c>
      <c r="O112" s="698">
        <v>224.07407407407408</v>
      </c>
      <c r="P112" s="697">
        <v>10</v>
      </c>
    </row>
    <row r="113" spans="1:16" ht="12" customHeight="1">
      <c r="A113" s="696" t="s">
        <v>279</v>
      </c>
      <c r="B113" s="696" t="s">
        <v>17</v>
      </c>
      <c r="C113" s="696" t="s">
        <v>138</v>
      </c>
      <c r="D113" s="696" t="s">
        <v>280</v>
      </c>
      <c r="E113" s="696" t="s">
        <v>998</v>
      </c>
      <c r="F113" s="697">
        <v>7</v>
      </c>
      <c r="G113" s="699">
        <v>36</v>
      </c>
      <c r="H113" s="698">
        <v>185.27777777777777</v>
      </c>
      <c r="I113" s="698">
        <v>190.52777777777777</v>
      </c>
      <c r="J113" s="699">
        <v>653</v>
      </c>
      <c r="K113" s="699">
        <v>256</v>
      </c>
      <c r="L113" s="699">
        <v>683</v>
      </c>
      <c r="M113" s="699">
        <v>266</v>
      </c>
      <c r="N113" s="699">
        <v>440</v>
      </c>
      <c r="O113" s="698">
        <v>214.75</v>
      </c>
      <c r="P113" s="697">
        <v>10</v>
      </c>
    </row>
    <row r="114" spans="1:16" ht="12" customHeight="1">
      <c r="A114" s="696" t="s">
        <v>1268</v>
      </c>
      <c r="B114" s="696" t="s">
        <v>17</v>
      </c>
      <c r="C114" s="696" t="s">
        <v>138</v>
      </c>
      <c r="D114" s="696" t="s">
        <v>435</v>
      </c>
      <c r="E114" s="696" t="s">
        <v>140</v>
      </c>
      <c r="F114" s="697">
        <v>0</v>
      </c>
      <c r="G114" s="699">
        <v>51</v>
      </c>
      <c r="H114" s="698">
        <v>200.31372549019608</v>
      </c>
      <c r="I114" s="698">
        <v>201.2549019607843</v>
      </c>
      <c r="J114" s="699">
        <v>676</v>
      </c>
      <c r="K114" s="699">
        <v>265</v>
      </c>
      <c r="L114" s="699">
        <v>677</v>
      </c>
      <c r="M114" s="699">
        <v>265</v>
      </c>
      <c r="N114" s="699">
        <v>870</v>
      </c>
      <c r="O114" s="698">
        <v>235.31372549019608</v>
      </c>
      <c r="P114" s="697">
        <v>10</v>
      </c>
    </row>
    <row r="115" spans="1:16" ht="12" customHeight="1">
      <c r="A115" s="696" t="s">
        <v>281</v>
      </c>
      <c r="B115" s="696" t="s">
        <v>17</v>
      </c>
      <c r="C115" s="696" t="s">
        <v>138</v>
      </c>
      <c r="D115" s="696" t="s">
        <v>282</v>
      </c>
      <c r="E115" s="696" t="s">
        <v>998</v>
      </c>
      <c r="F115" s="697">
        <v>0</v>
      </c>
      <c r="G115" s="699">
        <v>93</v>
      </c>
      <c r="H115" s="698">
        <v>197.46236559139786</v>
      </c>
      <c r="I115" s="698">
        <v>198.01075268817203</v>
      </c>
      <c r="J115" s="699">
        <v>706</v>
      </c>
      <c r="K115" s="699">
        <v>267</v>
      </c>
      <c r="L115" s="699">
        <v>706</v>
      </c>
      <c r="M115" s="699">
        <v>268</v>
      </c>
      <c r="N115" s="699">
        <v>1410</v>
      </c>
      <c r="O115" s="698">
        <v>244.17204301075267</v>
      </c>
      <c r="P115" s="697">
        <v>10</v>
      </c>
    </row>
    <row r="116" spans="1:16" ht="12" customHeight="1">
      <c r="A116" s="696" t="s">
        <v>283</v>
      </c>
      <c r="B116" s="696" t="s">
        <v>17</v>
      </c>
      <c r="C116" s="696" t="s">
        <v>142</v>
      </c>
      <c r="D116" s="696" t="s">
        <v>284</v>
      </c>
      <c r="E116" s="696" t="s">
        <v>147</v>
      </c>
      <c r="F116" s="697">
        <v>21</v>
      </c>
      <c r="G116" s="699">
        <v>36</v>
      </c>
      <c r="H116" s="698">
        <v>164.61111111111111</v>
      </c>
      <c r="I116" s="698">
        <v>187.44444444444446</v>
      </c>
      <c r="J116" s="699">
        <v>563</v>
      </c>
      <c r="K116" s="699">
        <v>233</v>
      </c>
      <c r="L116" s="699">
        <v>626</v>
      </c>
      <c r="M116" s="699">
        <v>254</v>
      </c>
      <c r="N116" s="699">
        <v>430</v>
      </c>
      <c r="O116" s="698">
        <v>211.3888888888889</v>
      </c>
      <c r="P116" s="697">
        <v>35</v>
      </c>
    </row>
    <row r="117" spans="1:16" ht="12" customHeight="1">
      <c r="A117" s="696" t="s">
        <v>285</v>
      </c>
      <c r="B117" s="696" t="s">
        <v>17</v>
      </c>
      <c r="C117" s="696" t="s">
        <v>138</v>
      </c>
      <c r="D117" s="696" t="s">
        <v>286</v>
      </c>
      <c r="E117" s="696" t="s">
        <v>140</v>
      </c>
      <c r="F117" s="697">
        <v>10</v>
      </c>
      <c r="G117" s="699">
        <v>36</v>
      </c>
      <c r="H117" s="698">
        <v>176.86111111111111</v>
      </c>
      <c r="I117" s="698">
        <v>185.94444444444446</v>
      </c>
      <c r="J117" s="699">
        <v>587</v>
      </c>
      <c r="K117" s="699">
        <v>219</v>
      </c>
      <c r="L117" s="699">
        <v>617</v>
      </c>
      <c r="M117" s="699">
        <v>229</v>
      </c>
      <c r="N117" s="699">
        <v>440</v>
      </c>
      <c r="O117" s="698">
        <v>210.16666666666669</v>
      </c>
      <c r="P117" s="697">
        <v>10</v>
      </c>
    </row>
    <row r="118" spans="1:16" ht="12" customHeight="1">
      <c r="A118" s="696" t="s">
        <v>924</v>
      </c>
      <c r="B118" s="696" t="s">
        <v>10</v>
      </c>
      <c r="C118" s="696" t="s">
        <v>138</v>
      </c>
      <c r="D118" s="696" t="s">
        <v>925</v>
      </c>
      <c r="E118" s="696" t="s">
        <v>998</v>
      </c>
      <c r="F118" s="697">
        <v>9</v>
      </c>
      <c r="G118" s="699">
        <v>54</v>
      </c>
      <c r="H118" s="698">
        <v>181.88888888888889</v>
      </c>
      <c r="I118" s="698">
        <v>187.94444444444446</v>
      </c>
      <c r="J118" s="699">
        <v>651</v>
      </c>
      <c r="K118" s="699">
        <v>245</v>
      </c>
      <c r="L118" s="699">
        <v>669</v>
      </c>
      <c r="M118" s="699">
        <v>252</v>
      </c>
      <c r="N118" s="699">
        <v>650</v>
      </c>
      <c r="O118" s="698">
        <v>217.9814814814815</v>
      </c>
      <c r="P118" s="697">
        <v>10</v>
      </c>
    </row>
    <row r="119" spans="1:16" ht="12" customHeight="1">
      <c r="A119" s="696" t="s">
        <v>847</v>
      </c>
      <c r="B119" s="696" t="s">
        <v>10</v>
      </c>
      <c r="C119" s="696" t="s">
        <v>138</v>
      </c>
      <c r="D119" s="696" t="s">
        <v>848</v>
      </c>
      <c r="E119" s="696" t="s">
        <v>140</v>
      </c>
      <c r="F119" s="697">
        <v>0</v>
      </c>
      <c r="G119" s="699">
        <v>3</v>
      </c>
      <c r="H119" s="698">
        <v>208</v>
      </c>
      <c r="I119" s="698">
        <v>213</v>
      </c>
      <c r="J119" s="699">
        <v>624</v>
      </c>
      <c r="K119" s="699">
        <v>253</v>
      </c>
      <c r="L119" s="699">
        <v>639</v>
      </c>
      <c r="M119" s="699">
        <v>258</v>
      </c>
      <c r="N119" s="699">
        <v>70</v>
      </c>
      <c r="O119" s="698">
        <v>237.33333333333334</v>
      </c>
      <c r="P119" s="697">
        <v>10</v>
      </c>
    </row>
    <row r="120" spans="1:16" ht="12" customHeight="1">
      <c r="A120" s="696" t="s">
        <v>874</v>
      </c>
      <c r="B120" s="696" t="s">
        <v>10</v>
      </c>
      <c r="C120" s="696" t="s">
        <v>138</v>
      </c>
      <c r="D120" s="696" t="s">
        <v>289</v>
      </c>
      <c r="E120" s="696" t="s">
        <v>147</v>
      </c>
      <c r="F120" s="697">
        <v>18</v>
      </c>
      <c r="G120" s="699">
        <v>81</v>
      </c>
      <c r="H120" s="698">
        <v>168.69135802469137</v>
      </c>
      <c r="I120" s="698">
        <v>185.54320987654322</v>
      </c>
      <c r="J120" s="699">
        <v>559</v>
      </c>
      <c r="K120" s="699">
        <v>227</v>
      </c>
      <c r="L120" s="699">
        <v>613</v>
      </c>
      <c r="M120" s="699">
        <v>237</v>
      </c>
      <c r="N120" s="699">
        <v>850</v>
      </c>
      <c r="O120" s="698">
        <v>223.03703703703704</v>
      </c>
      <c r="P120" s="697">
        <v>25</v>
      </c>
    </row>
    <row r="121" spans="1:16" ht="12" customHeight="1">
      <c r="A121" s="696" t="s">
        <v>290</v>
      </c>
      <c r="B121" s="696" t="s">
        <v>10</v>
      </c>
      <c r="C121" s="696" t="s">
        <v>138</v>
      </c>
      <c r="D121" s="696" t="s">
        <v>291</v>
      </c>
      <c r="E121" s="696" t="s">
        <v>147</v>
      </c>
      <c r="F121" s="697">
        <v>21</v>
      </c>
      <c r="G121" s="700">
        <v>36</v>
      </c>
      <c r="H121" s="698">
        <v>165.08333333333334</v>
      </c>
      <c r="I121" s="698">
        <v>186.83333333333334</v>
      </c>
      <c r="J121" s="699">
        <v>545</v>
      </c>
      <c r="K121" s="699">
        <v>209</v>
      </c>
      <c r="L121" s="699">
        <v>614</v>
      </c>
      <c r="M121" s="699">
        <v>232</v>
      </c>
      <c r="N121" s="699">
        <v>350</v>
      </c>
      <c r="O121" s="698">
        <v>208.55555555555557</v>
      </c>
      <c r="P121" s="697">
        <v>25</v>
      </c>
    </row>
    <row r="122" spans="1:16" ht="12" customHeight="1">
      <c r="A122" s="696" t="s">
        <v>1303</v>
      </c>
      <c r="B122" s="696" t="s">
        <v>10</v>
      </c>
      <c r="C122" s="696" t="s">
        <v>138</v>
      </c>
      <c r="D122" s="696" t="s">
        <v>435</v>
      </c>
      <c r="E122" s="696" t="s">
        <v>147</v>
      </c>
      <c r="F122" s="697">
        <v>19</v>
      </c>
      <c r="G122" s="699">
        <v>3</v>
      </c>
      <c r="H122" s="698">
        <v>167.33333333333334</v>
      </c>
      <c r="I122" s="698">
        <v>177.33333333333334</v>
      </c>
      <c r="J122" s="699">
        <v>502</v>
      </c>
      <c r="K122" s="699">
        <v>177</v>
      </c>
      <c r="L122" s="699">
        <v>532</v>
      </c>
      <c r="M122" s="699">
        <v>187</v>
      </c>
      <c r="N122" s="699">
        <v>40</v>
      </c>
      <c r="O122" s="698">
        <v>191.66666666666669</v>
      </c>
      <c r="P122" s="697">
        <v>25</v>
      </c>
    </row>
    <row r="123" spans="1:16" ht="12" customHeight="1">
      <c r="A123" s="696" t="s">
        <v>868</v>
      </c>
      <c r="B123" s="696" t="s">
        <v>10</v>
      </c>
      <c r="C123" s="696" t="s">
        <v>138</v>
      </c>
      <c r="D123" s="696" t="s">
        <v>901</v>
      </c>
      <c r="E123" s="696" t="s">
        <v>998</v>
      </c>
      <c r="F123" s="697">
        <v>2</v>
      </c>
      <c r="G123" s="699">
        <v>60</v>
      </c>
      <c r="H123" s="698">
        <v>191.5</v>
      </c>
      <c r="I123" s="698">
        <v>194.15</v>
      </c>
      <c r="J123" s="699">
        <v>644</v>
      </c>
      <c r="K123" s="699">
        <v>269</v>
      </c>
      <c r="L123" s="699">
        <v>652</v>
      </c>
      <c r="M123" s="699">
        <v>279</v>
      </c>
      <c r="N123" s="699">
        <v>860</v>
      </c>
      <c r="O123" s="698">
        <v>228.48333333333335</v>
      </c>
      <c r="P123" s="697">
        <v>10</v>
      </c>
    </row>
    <row r="124" spans="1:16" ht="12" customHeight="1">
      <c r="A124" s="696" t="s">
        <v>1306</v>
      </c>
      <c r="B124" s="696" t="s">
        <v>10</v>
      </c>
      <c r="C124" s="696" t="s">
        <v>138</v>
      </c>
      <c r="D124" s="696" t="s">
        <v>435</v>
      </c>
      <c r="E124" s="696" t="s">
        <v>148</v>
      </c>
      <c r="F124" s="697">
        <v>6</v>
      </c>
      <c r="G124" s="699">
        <v>9</v>
      </c>
      <c r="H124" s="698">
        <v>186.33333333333334</v>
      </c>
      <c r="I124" s="698">
        <v>203.66666666666666</v>
      </c>
      <c r="J124" s="699">
        <v>592</v>
      </c>
      <c r="K124" s="699">
        <v>244</v>
      </c>
      <c r="L124" s="699">
        <v>640</v>
      </c>
      <c r="M124" s="699">
        <v>260</v>
      </c>
      <c r="N124" s="699">
        <v>120</v>
      </c>
      <c r="O124" s="698">
        <v>220</v>
      </c>
      <c r="P124" s="697">
        <v>25</v>
      </c>
    </row>
    <row r="125" spans="1:16" ht="12" customHeight="1">
      <c r="A125" s="696" t="s">
        <v>1173</v>
      </c>
      <c r="B125" s="696" t="s">
        <v>10</v>
      </c>
      <c r="C125" s="696" t="s">
        <v>138</v>
      </c>
      <c r="D125" s="696" t="s">
        <v>435</v>
      </c>
      <c r="E125" s="696" t="s">
        <v>234</v>
      </c>
      <c r="F125" s="697">
        <v>0</v>
      </c>
      <c r="G125" s="699">
        <v>33</v>
      </c>
      <c r="H125" s="698">
        <v>212.33333333333334</v>
      </c>
      <c r="I125" s="698">
        <v>213.24242424242425</v>
      </c>
      <c r="J125" s="699">
        <v>758</v>
      </c>
      <c r="K125" s="699">
        <v>278</v>
      </c>
      <c r="L125" s="699">
        <v>758</v>
      </c>
      <c r="M125" s="699">
        <v>278</v>
      </c>
      <c r="N125" s="699">
        <v>630</v>
      </c>
      <c r="O125" s="698">
        <v>243.33333333333334</v>
      </c>
      <c r="P125" s="697">
        <v>10</v>
      </c>
    </row>
    <row r="126" spans="1:16" ht="12" customHeight="1">
      <c r="A126" s="696" t="s">
        <v>1276</v>
      </c>
      <c r="B126" s="696" t="s">
        <v>1006</v>
      </c>
      <c r="C126" s="696" t="s">
        <v>138</v>
      </c>
      <c r="D126" s="696" t="s">
        <v>1277</v>
      </c>
      <c r="E126" s="696" t="s">
        <v>140</v>
      </c>
      <c r="F126" s="697">
        <v>0</v>
      </c>
      <c r="G126" s="700">
        <v>21</v>
      </c>
      <c r="H126" s="698">
        <v>197.95238095238096</v>
      </c>
      <c r="I126" s="698">
        <v>202.23809523809524</v>
      </c>
      <c r="J126" s="699">
        <v>675</v>
      </c>
      <c r="K126" s="699">
        <v>247</v>
      </c>
      <c r="L126" s="699">
        <v>705</v>
      </c>
      <c r="M126" s="699">
        <v>256</v>
      </c>
      <c r="N126" s="699">
        <v>360</v>
      </c>
      <c r="O126" s="698">
        <v>226.38095238095238</v>
      </c>
      <c r="P126" s="697">
        <v>10</v>
      </c>
    </row>
    <row r="127" spans="1:16" ht="12" customHeight="1">
      <c r="A127" s="696" t="s">
        <v>896</v>
      </c>
      <c r="B127" s="696" t="s">
        <v>1006</v>
      </c>
      <c r="C127" s="696" t="s">
        <v>138</v>
      </c>
      <c r="D127" s="696" t="s">
        <v>1278</v>
      </c>
      <c r="E127" s="696" t="s">
        <v>140</v>
      </c>
      <c r="F127" s="697">
        <v>10</v>
      </c>
      <c r="G127" s="699">
        <v>6</v>
      </c>
      <c r="H127" s="698">
        <v>178.66666666666666</v>
      </c>
      <c r="I127" s="698">
        <v>186.16666666666666</v>
      </c>
      <c r="J127" s="699">
        <v>546</v>
      </c>
      <c r="K127" s="699">
        <v>224</v>
      </c>
      <c r="L127" s="699">
        <v>576</v>
      </c>
      <c r="M127" s="699">
        <v>229</v>
      </c>
      <c r="N127" s="699">
        <v>90</v>
      </c>
      <c r="O127" s="698">
        <v>203.16666666666666</v>
      </c>
      <c r="P127" s="697">
        <v>10</v>
      </c>
    </row>
    <row r="128" spans="1:16" ht="12" customHeight="1">
      <c r="A128" s="696" t="s">
        <v>1007</v>
      </c>
      <c r="B128" s="696" t="s">
        <v>1006</v>
      </c>
      <c r="C128" s="696" t="s">
        <v>138</v>
      </c>
      <c r="D128" s="696" t="s">
        <v>241</v>
      </c>
      <c r="E128" s="696" t="s">
        <v>234</v>
      </c>
      <c r="F128" s="697">
        <v>2</v>
      </c>
      <c r="G128" s="700">
        <v>24</v>
      </c>
      <c r="H128" s="698">
        <v>192.125</v>
      </c>
      <c r="I128" s="698">
        <v>192.25</v>
      </c>
      <c r="J128" s="699">
        <v>684</v>
      </c>
      <c r="K128" s="699">
        <v>277</v>
      </c>
      <c r="L128" s="699">
        <v>684</v>
      </c>
      <c r="M128" s="699">
        <v>277</v>
      </c>
      <c r="N128" s="699">
        <v>300</v>
      </c>
      <c r="O128" s="698">
        <v>212.75</v>
      </c>
      <c r="P128" s="697">
        <v>10</v>
      </c>
    </row>
    <row r="129" spans="1:16" ht="12" customHeight="1">
      <c r="A129" s="696" t="s">
        <v>1012</v>
      </c>
      <c r="B129" s="696" t="s">
        <v>1006</v>
      </c>
      <c r="C129" s="696" t="s">
        <v>138</v>
      </c>
      <c r="D129" s="696" t="s">
        <v>1011</v>
      </c>
      <c r="E129" s="696" t="s">
        <v>998</v>
      </c>
      <c r="F129" s="697">
        <v>0</v>
      </c>
      <c r="G129" s="700">
        <v>36</v>
      </c>
      <c r="H129" s="698">
        <v>208</v>
      </c>
      <c r="I129" s="698">
        <v>208</v>
      </c>
      <c r="J129" s="699">
        <v>701</v>
      </c>
      <c r="K129" s="699">
        <v>246</v>
      </c>
      <c r="L129" s="699">
        <v>701</v>
      </c>
      <c r="M129" s="699">
        <v>246</v>
      </c>
      <c r="N129" s="699">
        <v>630</v>
      </c>
      <c r="O129" s="698">
        <v>237.5</v>
      </c>
      <c r="P129" s="697">
        <v>10</v>
      </c>
    </row>
    <row r="130" spans="1:16" ht="12" customHeight="1">
      <c r="A130" s="696" t="s">
        <v>1008</v>
      </c>
      <c r="B130" s="696" t="s">
        <v>1006</v>
      </c>
      <c r="C130" s="696" t="s">
        <v>142</v>
      </c>
      <c r="D130" s="696" t="s">
        <v>435</v>
      </c>
      <c r="E130" s="696" t="s">
        <v>148</v>
      </c>
      <c r="F130" s="697">
        <v>23</v>
      </c>
      <c r="G130" s="699">
        <v>12</v>
      </c>
      <c r="H130" s="698">
        <v>161.58333333333334</v>
      </c>
      <c r="I130" s="698">
        <v>185.33333333333334</v>
      </c>
      <c r="J130" s="699">
        <v>517</v>
      </c>
      <c r="K130" s="699">
        <v>189</v>
      </c>
      <c r="L130" s="699">
        <v>593</v>
      </c>
      <c r="M130" s="699">
        <v>219</v>
      </c>
      <c r="N130" s="699">
        <v>80</v>
      </c>
      <c r="O130" s="698">
        <v>196</v>
      </c>
      <c r="P130" s="697">
        <v>35</v>
      </c>
    </row>
    <row r="131" spans="1:16" ht="12" customHeight="1">
      <c r="A131" s="696" t="s">
        <v>1009</v>
      </c>
      <c r="B131" s="696" t="s">
        <v>1006</v>
      </c>
      <c r="C131" s="696" t="s">
        <v>138</v>
      </c>
      <c r="D131" s="696" t="s">
        <v>435</v>
      </c>
      <c r="E131" s="696" t="s">
        <v>148</v>
      </c>
      <c r="F131" s="697">
        <v>25</v>
      </c>
      <c r="G131" s="699">
        <v>18</v>
      </c>
      <c r="H131" s="698">
        <v>153.55555555555554</v>
      </c>
      <c r="I131" s="698">
        <v>177.05555555555554</v>
      </c>
      <c r="J131" s="699">
        <v>501</v>
      </c>
      <c r="K131" s="699">
        <v>201</v>
      </c>
      <c r="L131" s="699">
        <v>576</v>
      </c>
      <c r="M131" s="699">
        <v>221</v>
      </c>
      <c r="N131" s="699">
        <v>150</v>
      </c>
      <c r="O131" s="698">
        <v>191.38888888888889</v>
      </c>
      <c r="P131" s="697">
        <v>25</v>
      </c>
    </row>
    <row r="132" spans="1:16" ht="12" customHeight="1">
      <c r="A132" s="696" t="s">
        <v>1279</v>
      </c>
      <c r="B132" s="696" t="s">
        <v>1006</v>
      </c>
      <c r="C132" s="696" t="s">
        <v>138</v>
      </c>
      <c r="D132" s="696" t="s">
        <v>435</v>
      </c>
      <c r="E132" s="696" t="s">
        <v>148</v>
      </c>
      <c r="F132" s="697">
        <v>17</v>
      </c>
      <c r="G132" s="699">
        <v>21</v>
      </c>
      <c r="H132" s="698">
        <v>170.71428571428572</v>
      </c>
      <c r="I132" s="698">
        <v>186.28571428571428</v>
      </c>
      <c r="J132" s="699">
        <v>562</v>
      </c>
      <c r="K132" s="699">
        <v>225</v>
      </c>
      <c r="L132" s="699">
        <v>610</v>
      </c>
      <c r="M132" s="699">
        <v>241</v>
      </c>
      <c r="N132" s="699">
        <v>220</v>
      </c>
      <c r="O132" s="698">
        <v>203.76190476190476</v>
      </c>
      <c r="P132" s="697">
        <v>25</v>
      </c>
    </row>
    <row r="133" spans="1:16" ht="12" customHeight="1">
      <c r="A133" s="696" t="s">
        <v>1272</v>
      </c>
      <c r="B133" s="696" t="s">
        <v>1006</v>
      </c>
      <c r="C133" s="696" t="s">
        <v>138</v>
      </c>
      <c r="D133" s="696" t="s">
        <v>1280</v>
      </c>
      <c r="E133" s="696" t="s">
        <v>148</v>
      </c>
      <c r="F133" s="697">
        <v>6</v>
      </c>
      <c r="G133" s="699">
        <v>9</v>
      </c>
      <c r="H133" s="698">
        <v>187</v>
      </c>
      <c r="I133" s="698">
        <v>197.33333333333334</v>
      </c>
      <c r="J133" s="699">
        <v>562</v>
      </c>
      <c r="K133" s="699">
        <v>224</v>
      </c>
      <c r="L133" s="699">
        <v>622</v>
      </c>
      <c r="M133" s="699">
        <v>235</v>
      </c>
      <c r="N133" s="699">
        <v>170</v>
      </c>
      <c r="O133" s="698">
        <v>219.22222222222223</v>
      </c>
      <c r="P133" s="697">
        <v>25</v>
      </c>
    </row>
    <row r="134" spans="1:16" ht="12" customHeight="1">
      <c r="A134" s="696" t="s">
        <v>1010</v>
      </c>
      <c r="B134" s="696" t="s">
        <v>1006</v>
      </c>
      <c r="C134" s="696" t="s">
        <v>138</v>
      </c>
      <c r="D134" s="696" t="s">
        <v>1281</v>
      </c>
      <c r="E134" s="696" t="s">
        <v>140</v>
      </c>
      <c r="F134" s="697">
        <v>0</v>
      </c>
      <c r="G134" s="699">
        <v>6</v>
      </c>
      <c r="H134" s="698">
        <v>214.33333333333334</v>
      </c>
      <c r="I134" s="698">
        <v>216.83333333333334</v>
      </c>
      <c r="J134" s="699">
        <v>648</v>
      </c>
      <c r="K134" s="699">
        <v>254</v>
      </c>
      <c r="L134" s="699">
        <v>663</v>
      </c>
      <c r="M134" s="699">
        <v>254</v>
      </c>
      <c r="N134" s="699">
        <v>130</v>
      </c>
      <c r="O134" s="698">
        <v>240.5</v>
      </c>
      <c r="P134" s="697">
        <v>10</v>
      </c>
    </row>
    <row r="135" spans="1:16" ht="12" customHeight="1">
      <c r="A135" s="696" t="s">
        <v>1282</v>
      </c>
      <c r="B135" s="696" t="s">
        <v>1006</v>
      </c>
      <c r="C135" s="696" t="s">
        <v>138</v>
      </c>
      <c r="D135" s="696" t="s">
        <v>1283</v>
      </c>
      <c r="E135" s="696" t="s">
        <v>140</v>
      </c>
      <c r="F135" s="697">
        <v>7</v>
      </c>
      <c r="G135" s="699">
        <v>33</v>
      </c>
      <c r="H135" s="698">
        <v>185.21212121212122</v>
      </c>
      <c r="I135" s="698">
        <v>189.03030303030303</v>
      </c>
      <c r="J135" s="699">
        <v>695</v>
      </c>
      <c r="K135" s="699">
        <v>300</v>
      </c>
      <c r="L135" s="699">
        <v>719</v>
      </c>
      <c r="M135" s="699">
        <v>308</v>
      </c>
      <c r="N135" s="699">
        <v>470</v>
      </c>
      <c r="O135" s="698">
        <v>214.27272727272728</v>
      </c>
      <c r="P135" s="697">
        <v>10</v>
      </c>
    </row>
    <row r="136" spans="1:16" ht="12" customHeight="1">
      <c r="A136" s="696" t="s">
        <v>1284</v>
      </c>
      <c r="B136" s="696" t="s">
        <v>1006</v>
      </c>
      <c r="C136" s="696" t="s">
        <v>138</v>
      </c>
      <c r="D136" s="696" t="s">
        <v>435</v>
      </c>
      <c r="E136" s="696" t="s">
        <v>148</v>
      </c>
      <c r="F136" s="697">
        <v>19</v>
      </c>
      <c r="G136" s="699">
        <v>30</v>
      </c>
      <c r="H136" s="698">
        <v>167.86666666666667</v>
      </c>
      <c r="I136" s="698">
        <v>186.16666666666666</v>
      </c>
      <c r="J136" s="699">
        <v>543</v>
      </c>
      <c r="K136" s="699">
        <v>215</v>
      </c>
      <c r="L136" s="699">
        <v>598</v>
      </c>
      <c r="M136" s="699">
        <v>234</v>
      </c>
      <c r="N136" s="699">
        <v>280</v>
      </c>
      <c r="O136" s="698">
        <v>205.5</v>
      </c>
      <c r="P136" s="697">
        <v>25</v>
      </c>
    </row>
    <row r="137" spans="1:16" ht="12" customHeight="1">
      <c r="A137" s="696" t="s">
        <v>1160</v>
      </c>
      <c r="B137" s="696" t="s">
        <v>1006</v>
      </c>
      <c r="C137" s="696" t="s">
        <v>138</v>
      </c>
      <c r="D137" s="696" t="s">
        <v>435</v>
      </c>
      <c r="E137" s="696" t="s">
        <v>148</v>
      </c>
      <c r="F137" s="697">
        <v>25</v>
      </c>
      <c r="G137" s="699">
        <v>18</v>
      </c>
      <c r="H137" s="698">
        <v>149.44444444444446</v>
      </c>
      <c r="I137" s="698">
        <v>173.44444444444446</v>
      </c>
      <c r="J137" s="699">
        <v>514</v>
      </c>
      <c r="K137" s="699">
        <v>182</v>
      </c>
      <c r="L137" s="699">
        <v>589</v>
      </c>
      <c r="M137" s="699">
        <v>207</v>
      </c>
      <c r="N137" s="699">
        <v>160</v>
      </c>
      <c r="O137" s="698">
        <v>188.33333333333334</v>
      </c>
      <c r="P137" s="697">
        <v>25</v>
      </c>
    </row>
    <row r="138" spans="1:16" ht="12" customHeight="1">
      <c r="A138" s="696" t="s">
        <v>1285</v>
      </c>
      <c r="B138" s="696" t="s">
        <v>1006</v>
      </c>
      <c r="C138" s="696" t="s">
        <v>138</v>
      </c>
      <c r="D138" s="696" t="s">
        <v>435</v>
      </c>
      <c r="E138" s="696" t="s">
        <v>148</v>
      </c>
      <c r="F138" s="697">
        <v>20</v>
      </c>
      <c r="G138" s="699">
        <v>24</v>
      </c>
      <c r="H138" s="698">
        <v>166.70833333333334</v>
      </c>
      <c r="I138" s="698">
        <v>186.70833333333334</v>
      </c>
      <c r="J138" s="699">
        <v>585</v>
      </c>
      <c r="K138" s="699">
        <v>211</v>
      </c>
      <c r="L138" s="699">
        <v>645</v>
      </c>
      <c r="M138" s="699">
        <v>231</v>
      </c>
      <c r="N138" s="699">
        <v>250</v>
      </c>
      <c r="O138" s="698">
        <v>205.125</v>
      </c>
      <c r="P138" s="697">
        <v>25</v>
      </c>
    </row>
    <row r="139" spans="1:16" ht="12" customHeight="1">
      <c r="A139" s="696" t="s">
        <v>1052</v>
      </c>
      <c r="B139" s="696" t="s">
        <v>1006</v>
      </c>
      <c r="C139" s="696" t="s">
        <v>142</v>
      </c>
      <c r="D139" s="696" t="s">
        <v>435</v>
      </c>
      <c r="E139" s="696" t="s">
        <v>148</v>
      </c>
      <c r="F139" s="697">
        <v>35</v>
      </c>
      <c r="G139" s="699">
        <v>12</v>
      </c>
      <c r="H139" s="698">
        <v>123.5</v>
      </c>
      <c r="I139" s="698">
        <v>157.25</v>
      </c>
      <c r="J139" s="699">
        <v>398</v>
      </c>
      <c r="K139" s="699">
        <v>147</v>
      </c>
      <c r="L139" s="699">
        <v>490</v>
      </c>
      <c r="M139" s="699">
        <v>182</v>
      </c>
      <c r="N139" s="699">
        <v>80</v>
      </c>
      <c r="O139" s="698">
        <v>167.91666666666666</v>
      </c>
      <c r="P139" s="697">
        <v>35</v>
      </c>
    </row>
    <row r="140" spans="1:16" ht="12" customHeight="1">
      <c r="A140" s="696" t="s">
        <v>1286</v>
      </c>
      <c r="B140" s="696" t="s">
        <v>1006</v>
      </c>
      <c r="C140" s="696" t="s">
        <v>142</v>
      </c>
      <c r="D140" s="696" t="s">
        <v>1287</v>
      </c>
      <c r="E140" s="696" t="s">
        <v>144</v>
      </c>
      <c r="F140" s="697">
        <v>29</v>
      </c>
      <c r="G140" s="699">
        <v>9</v>
      </c>
      <c r="H140" s="698">
        <v>153.88888888888889</v>
      </c>
      <c r="I140" s="698">
        <v>177.55555555555554</v>
      </c>
      <c r="J140" s="699">
        <v>487</v>
      </c>
      <c r="K140" s="699">
        <v>197</v>
      </c>
      <c r="L140" s="699">
        <v>562</v>
      </c>
      <c r="M140" s="699">
        <v>220</v>
      </c>
      <c r="N140" s="699">
        <v>40</v>
      </c>
      <c r="O140" s="698">
        <v>185</v>
      </c>
      <c r="P140" s="697">
        <v>35</v>
      </c>
    </row>
    <row r="141" spans="1:16" ht="12" customHeight="1">
      <c r="A141" s="696" t="s">
        <v>183</v>
      </c>
      <c r="B141" s="696" t="s">
        <v>116</v>
      </c>
      <c r="C141" s="696" t="s">
        <v>138</v>
      </c>
      <c r="D141" s="696" t="s">
        <v>184</v>
      </c>
      <c r="E141" s="696" t="s">
        <v>140</v>
      </c>
      <c r="F141" s="697">
        <v>6</v>
      </c>
      <c r="G141" s="699">
        <v>42</v>
      </c>
      <c r="H141" s="698">
        <v>186.97619047619048</v>
      </c>
      <c r="I141" s="698">
        <v>194.26190476190476</v>
      </c>
      <c r="J141" s="699">
        <v>701</v>
      </c>
      <c r="K141" s="699">
        <v>255</v>
      </c>
      <c r="L141" s="699">
        <v>731</v>
      </c>
      <c r="M141" s="699">
        <v>265</v>
      </c>
      <c r="N141" s="699">
        <v>540</v>
      </c>
      <c r="O141" s="698">
        <v>221.11904761904762</v>
      </c>
      <c r="P141" s="697">
        <v>10</v>
      </c>
    </row>
    <row r="142" spans="1:16" ht="12" customHeight="1">
      <c r="A142" s="696" t="s">
        <v>296</v>
      </c>
      <c r="B142" s="696" t="s">
        <v>116</v>
      </c>
      <c r="C142" s="696" t="s">
        <v>138</v>
      </c>
      <c r="D142" s="696" t="s">
        <v>297</v>
      </c>
      <c r="E142" s="696" t="s">
        <v>144</v>
      </c>
      <c r="F142" s="697">
        <v>25</v>
      </c>
      <c r="G142" s="699">
        <v>3</v>
      </c>
      <c r="H142" s="698">
        <v>156.66666666666666</v>
      </c>
      <c r="I142" s="698">
        <v>171.66666666666666</v>
      </c>
      <c r="J142" s="699">
        <v>470</v>
      </c>
      <c r="K142" s="699">
        <v>193</v>
      </c>
      <c r="L142" s="699">
        <v>515</v>
      </c>
      <c r="M142" s="699">
        <v>208</v>
      </c>
      <c r="N142" s="699">
        <v>40</v>
      </c>
      <c r="O142" s="698">
        <v>186</v>
      </c>
      <c r="P142" s="697">
        <v>25</v>
      </c>
    </row>
    <row r="143" spans="1:16" ht="12" customHeight="1">
      <c r="A143" s="696" t="s">
        <v>1293</v>
      </c>
      <c r="B143" s="696" t="s">
        <v>116</v>
      </c>
      <c r="C143" s="696" t="s">
        <v>138</v>
      </c>
      <c r="D143" s="696" t="s">
        <v>435</v>
      </c>
      <c r="E143" s="696" t="s">
        <v>148</v>
      </c>
      <c r="F143" s="697">
        <v>25</v>
      </c>
      <c r="G143" s="699">
        <v>24</v>
      </c>
      <c r="H143" s="698">
        <v>148.41666666666666</v>
      </c>
      <c r="I143" s="698">
        <v>172.16666666666666</v>
      </c>
      <c r="J143" s="699">
        <v>531</v>
      </c>
      <c r="K143" s="699">
        <v>220</v>
      </c>
      <c r="L143" s="699">
        <v>606</v>
      </c>
      <c r="M143" s="699">
        <v>245</v>
      </c>
      <c r="N143" s="699">
        <v>190</v>
      </c>
      <c r="O143" s="698">
        <v>188.08333333333331</v>
      </c>
      <c r="P143" s="697">
        <v>25</v>
      </c>
    </row>
    <row r="144" spans="1:16" ht="12" customHeight="1">
      <c r="A144" s="696" t="s">
        <v>439</v>
      </c>
      <c r="B144" s="696" t="s">
        <v>116</v>
      </c>
      <c r="C144" s="696" t="s">
        <v>138</v>
      </c>
      <c r="D144" s="696" t="s">
        <v>444</v>
      </c>
      <c r="E144" s="696" t="s">
        <v>147</v>
      </c>
      <c r="F144" s="697">
        <v>13</v>
      </c>
      <c r="G144" s="699">
        <v>63</v>
      </c>
      <c r="H144" s="698">
        <v>177.03174603174602</v>
      </c>
      <c r="I144" s="698">
        <v>187.26984126984127</v>
      </c>
      <c r="J144" s="699">
        <v>630</v>
      </c>
      <c r="K144" s="699">
        <v>246</v>
      </c>
      <c r="L144" s="699">
        <v>660</v>
      </c>
      <c r="M144" s="699">
        <v>257</v>
      </c>
      <c r="N144" s="699">
        <v>720</v>
      </c>
      <c r="O144" s="698">
        <v>219.69841269841268</v>
      </c>
      <c r="P144" s="697">
        <v>25</v>
      </c>
    </row>
    <row r="145" spans="1:16" ht="12" customHeight="1">
      <c r="A145" s="696" t="s">
        <v>300</v>
      </c>
      <c r="B145" s="696" t="s">
        <v>116</v>
      </c>
      <c r="C145" s="696" t="s">
        <v>138</v>
      </c>
      <c r="D145" s="696" t="s">
        <v>301</v>
      </c>
      <c r="E145" s="696" t="s">
        <v>140</v>
      </c>
      <c r="F145" s="697">
        <v>10</v>
      </c>
      <c r="G145" s="699">
        <v>39</v>
      </c>
      <c r="H145" s="698">
        <v>175.71794871794873</v>
      </c>
      <c r="I145" s="698">
        <v>184.10256410256412</v>
      </c>
      <c r="J145" s="699">
        <v>607</v>
      </c>
      <c r="K145" s="699">
        <v>245</v>
      </c>
      <c r="L145" s="699">
        <v>634</v>
      </c>
      <c r="M145" s="699">
        <v>254</v>
      </c>
      <c r="N145" s="699">
        <v>380</v>
      </c>
      <c r="O145" s="698">
        <v>206.84615384615387</v>
      </c>
      <c r="P145" s="697">
        <v>10</v>
      </c>
    </row>
    <row r="146" spans="1:16" ht="12" customHeight="1">
      <c r="A146" s="696" t="s">
        <v>302</v>
      </c>
      <c r="B146" s="696" t="s">
        <v>116</v>
      </c>
      <c r="C146" s="696" t="s">
        <v>138</v>
      </c>
      <c r="D146" s="696" t="s">
        <v>303</v>
      </c>
      <c r="E146" s="696" t="s">
        <v>140</v>
      </c>
      <c r="F146" s="697">
        <v>8</v>
      </c>
      <c r="G146" s="699">
        <v>39</v>
      </c>
      <c r="H146" s="698">
        <v>184</v>
      </c>
      <c r="I146" s="698">
        <v>188.6153846153846</v>
      </c>
      <c r="J146" s="699">
        <v>622</v>
      </c>
      <c r="K146" s="699">
        <v>241</v>
      </c>
      <c r="L146" s="699">
        <v>643</v>
      </c>
      <c r="M146" s="699">
        <v>245</v>
      </c>
      <c r="N146" s="699">
        <v>510</v>
      </c>
      <c r="O146" s="698">
        <v>214.69230769230768</v>
      </c>
      <c r="P146" s="697">
        <v>10</v>
      </c>
    </row>
    <row r="147" spans="1:16" ht="12" customHeight="1">
      <c r="A147" s="696" t="s">
        <v>434</v>
      </c>
      <c r="B147" s="696" t="s">
        <v>116</v>
      </c>
      <c r="C147" s="696" t="s">
        <v>138</v>
      </c>
      <c r="D147" s="696" t="s">
        <v>465</v>
      </c>
      <c r="E147" s="696" t="s">
        <v>140</v>
      </c>
      <c r="F147" s="697">
        <v>7</v>
      </c>
      <c r="G147" s="700">
        <v>69</v>
      </c>
      <c r="H147" s="698">
        <v>185.5072463768116</v>
      </c>
      <c r="I147" s="698">
        <v>191.02898550724638</v>
      </c>
      <c r="J147" s="699">
        <v>622</v>
      </c>
      <c r="K147" s="699">
        <v>248</v>
      </c>
      <c r="L147" s="699">
        <v>637</v>
      </c>
      <c r="M147" s="699">
        <v>253</v>
      </c>
      <c r="N147" s="699">
        <v>950</v>
      </c>
      <c r="O147" s="698">
        <v>227.79710144927537</v>
      </c>
      <c r="P147" s="697">
        <v>10</v>
      </c>
    </row>
    <row r="148" spans="1:16" ht="12" customHeight="1">
      <c r="A148" s="696" t="s">
        <v>304</v>
      </c>
      <c r="B148" s="696" t="s">
        <v>15</v>
      </c>
      <c r="C148" s="696" t="s">
        <v>138</v>
      </c>
      <c r="D148" s="696" t="s">
        <v>305</v>
      </c>
      <c r="E148" s="696" t="s">
        <v>147</v>
      </c>
      <c r="F148" s="697">
        <v>16</v>
      </c>
      <c r="G148" s="699">
        <v>60</v>
      </c>
      <c r="H148" s="698">
        <v>172.31666666666666</v>
      </c>
      <c r="I148" s="698">
        <v>188.81666666666666</v>
      </c>
      <c r="J148" s="699">
        <v>568</v>
      </c>
      <c r="K148" s="699">
        <v>219</v>
      </c>
      <c r="L148" s="699">
        <v>622</v>
      </c>
      <c r="M148" s="699">
        <v>229</v>
      </c>
      <c r="N148" s="699">
        <v>730</v>
      </c>
      <c r="O148" s="698">
        <v>220.98333333333332</v>
      </c>
      <c r="P148" s="697">
        <v>25</v>
      </c>
    </row>
    <row r="149" spans="1:16" ht="12" customHeight="1">
      <c r="A149" s="696" t="s">
        <v>306</v>
      </c>
      <c r="B149" s="696" t="s">
        <v>15</v>
      </c>
      <c r="C149" s="696" t="s">
        <v>138</v>
      </c>
      <c r="D149" s="696" t="s">
        <v>307</v>
      </c>
      <c r="E149" s="696" t="s">
        <v>147</v>
      </c>
      <c r="F149" s="697">
        <v>19</v>
      </c>
      <c r="G149" s="699">
        <v>75</v>
      </c>
      <c r="H149" s="698">
        <v>168.37333333333333</v>
      </c>
      <c r="I149" s="698">
        <v>184.85333333333332</v>
      </c>
      <c r="J149" s="699">
        <v>604</v>
      </c>
      <c r="K149" s="699">
        <v>246</v>
      </c>
      <c r="L149" s="699">
        <v>655</v>
      </c>
      <c r="M149" s="699">
        <v>263</v>
      </c>
      <c r="N149" s="699">
        <v>810</v>
      </c>
      <c r="O149" s="698">
        <v>220.65333333333334</v>
      </c>
      <c r="P149" s="697">
        <v>25</v>
      </c>
    </row>
    <row r="150" spans="1:16" ht="12" customHeight="1">
      <c r="A150" s="696" t="s">
        <v>1406</v>
      </c>
      <c r="B150" s="696" t="s">
        <v>15</v>
      </c>
      <c r="C150" s="696" t="s">
        <v>138</v>
      </c>
      <c r="D150" s="696" t="s">
        <v>435</v>
      </c>
      <c r="E150" s="696" t="s">
        <v>148</v>
      </c>
      <c r="F150" s="697">
        <v>25</v>
      </c>
      <c r="G150" s="699">
        <v>3</v>
      </c>
      <c r="H150" s="698">
        <v>137.33333333333334</v>
      </c>
      <c r="I150" s="698">
        <v>157.33333333333334</v>
      </c>
      <c r="J150" s="699">
        <v>412</v>
      </c>
      <c r="K150" s="699">
        <v>167</v>
      </c>
      <c r="L150" s="699">
        <v>472</v>
      </c>
      <c r="M150" s="699">
        <v>187</v>
      </c>
      <c r="N150" s="699">
        <v>0</v>
      </c>
      <c r="O150" s="698">
        <v>158.33333333333334</v>
      </c>
      <c r="P150" s="697">
        <v>25</v>
      </c>
    </row>
    <row r="151" spans="1:16" ht="12" customHeight="1">
      <c r="A151" s="696" t="s">
        <v>308</v>
      </c>
      <c r="B151" s="696" t="s">
        <v>15</v>
      </c>
      <c r="C151" s="696" t="s">
        <v>138</v>
      </c>
      <c r="D151" s="696" t="s">
        <v>309</v>
      </c>
      <c r="E151" s="696" t="s">
        <v>140</v>
      </c>
      <c r="F151" s="697">
        <v>10</v>
      </c>
      <c r="G151" s="699">
        <v>69</v>
      </c>
      <c r="H151" s="698">
        <v>173.3913043478261</v>
      </c>
      <c r="I151" s="698">
        <v>183.17391304347825</v>
      </c>
      <c r="J151" s="699">
        <v>585</v>
      </c>
      <c r="K151" s="699">
        <v>236</v>
      </c>
      <c r="L151" s="699">
        <v>615</v>
      </c>
      <c r="M151" s="699">
        <v>246</v>
      </c>
      <c r="N151" s="699">
        <v>780</v>
      </c>
      <c r="O151" s="698">
        <v>217.47826086956522</v>
      </c>
      <c r="P151" s="697">
        <v>10</v>
      </c>
    </row>
    <row r="152" spans="1:16" ht="12" customHeight="1">
      <c r="A152" s="696" t="s">
        <v>1049</v>
      </c>
      <c r="B152" s="696" t="s">
        <v>15</v>
      </c>
      <c r="C152" s="696" t="s">
        <v>142</v>
      </c>
      <c r="D152" s="696" t="s">
        <v>1050</v>
      </c>
      <c r="E152" s="696" t="s">
        <v>144</v>
      </c>
      <c r="F152" s="697">
        <v>35</v>
      </c>
      <c r="G152" s="699">
        <v>63</v>
      </c>
      <c r="H152" s="698">
        <v>144.42857142857142</v>
      </c>
      <c r="I152" s="698">
        <v>175.0952380952381</v>
      </c>
      <c r="J152" s="699">
        <v>494</v>
      </c>
      <c r="K152" s="699">
        <v>195</v>
      </c>
      <c r="L152" s="699">
        <v>583</v>
      </c>
      <c r="M152" s="699">
        <v>227</v>
      </c>
      <c r="N152" s="699">
        <v>700</v>
      </c>
      <c r="O152" s="698">
        <v>207.20634920634922</v>
      </c>
      <c r="P152" s="697">
        <v>35</v>
      </c>
    </row>
    <row r="153" spans="1:16" ht="12" customHeight="1">
      <c r="A153" s="696" t="s">
        <v>937</v>
      </c>
      <c r="B153" s="696" t="s">
        <v>15</v>
      </c>
      <c r="C153" s="696" t="s">
        <v>138</v>
      </c>
      <c r="D153" s="696" t="s">
        <v>938</v>
      </c>
      <c r="E153" s="696" t="s">
        <v>147</v>
      </c>
      <c r="F153" s="697">
        <v>25</v>
      </c>
      <c r="G153" s="699">
        <v>3</v>
      </c>
      <c r="H153" s="698">
        <v>158.33333333333334</v>
      </c>
      <c r="I153" s="698">
        <v>168.33333333333334</v>
      </c>
      <c r="J153" s="699">
        <v>475</v>
      </c>
      <c r="K153" s="699">
        <v>167</v>
      </c>
      <c r="L153" s="699">
        <v>505</v>
      </c>
      <c r="M153" s="699">
        <v>177</v>
      </c>
      <c r="N153" s="699">
        <v>40</v>
      </c>
      <c r="O153" s="698">
        <v>182.66666666666669</v>
      </c>
      <c r="P153" s="697">
        <v>25</v>
      </c>
    </row>
    <row r="154" spans="1:16" ht="12" customHeight="1">
      <c r="A154" s="696" t="s">
        <v>310</v>
      </c>
      <c r="B154" s="696" t="s">
        <v>15</v>
      </c>
      <c r="C154" s="696" t="s">
        <v>138</v>
      </c>
      <c r="D154" s="696" t="s">
        <v>902</v>
      </c>
      <c r="E154" s="696" t="s">
        <v>140</v>
      </c>
      <c r="F154" s="697">
        <v>10</v>
      </c>
      <c r="G154" s="699">
        <v>3</v>
      </c>
      <c r="H154" s="698">
        <v>149.33333333333334</v>
      </c>
      <c r="I154" s="698">
        <v>154.33333333333334</v>
      </c>
      <c r="J154" s="699">
        <v>448</v>
      </c>
      <c r="K154" s="699">
        <v>153</v>
      </c>
      <c r="L154" s="699">
        <v>463</v>
      </c>
      <c r="M154" s="699">
        <v>158</v>
      </c>
      <c r="N154" s="699">
        <v>0</v>
      </c>
      <c r="O154" s="698">
        <v>155.33333333333334</v>
      </c>
      <c r="P154" s="697">
        <v>10</v>
      </c>
    </row>
    <row r="155" spans="1:16" ht="12" customHeight="1">
      <c r="A155" s="696" t="s">
        <v>311</v>
      </c>
      <c r="B155" s="696" t="s">
        <v>119</v>
      </c>
      <c r="C155" s="696" t="s">
        <v>138</v>
      </c>
      <c r="D155" s="696" t="s">
        <v>312</v>
      </c>
      <c r="E155" s="696" t="s">
        <v>148</v>
      </c>
      <c r="F155" s="697">
        <v>25</v>
      </c>
      <c r="G155" s="699">
        <v>42</v>
      </c>
      <c r="H155" s="698">
        <v>140.0952380952381</v>
      </c>
      <c r="I155" s="698">
        <v>164.38095238095238</v>
      </c>
      <c r="J155" s="699">
        <v>465</v>
      </c>
      <c r="K155" s="699">
        <v>185</v>
      </c>
      <c r="L155" s="699">
        <v>540</v>
      </c>
      <c r="M155" s="699">
        <v>210</v>
      </c>
      <c r="N155" s="699">
        <v>340</v>
      </c>
      <c r="O155" s="698">
        <v>186.47619047619048</v>
      </c>
      <c r="P155" s="697">
        <v>25</v>
      </c>
    </row>
    <row r="156" spans="1:16" ht="12" customHeight="1">
      <c r="A156" s="696" t="s">
        <v>313</v>
      </c>
      <c r="B156" s="696" t="s">
        <v>119</v>
      </c>
      <c r="C156" s="696" t="s">
        <v>138</v>
      </c>
      <c r="D156" s="696" t="s">
        <v>314</v>
      </c>
      <c r="E156" s="696" t="s">
        <v>147</v>
      </c>
      <c r="F156" s="697">
        <v>16</v>
      </c>
      <c r="G156" s="699">
        <v>30</v>
      </c>
      <c r="H156" s="698">
        <v>171.93333333333334</v>
      </c>
      <c r="I156" s="698">
        <v>184.63333333333333</v>
      </c>
      <c r="J156" s="699">
        <v>614</v>
      </c>
      <c r="K156" s="699">
        <v>222</v>
      </c>
      <c r="L156" s="699">
        <v>644</v>
      </c>
      <c r="M156" s="699">
        <v>240</v>
      </c>
      <c r="N156" s="699">
        <v>270</v>
      </c>
      <c r="O156" s="698">
        <v>203.63333333333333</v>
      </c>
      <c r="P156" s="697">
        <v>25</v>
      </c>
    </row>
    <row r="157" spans="1:16" ht="12" customHeight="1">
      <c r="A157" s="696" t="s">
        <v>315</v>
      </c>
      <c r="B157" s="696" t="s">
        <v>119</v>
      </c>
      <c r="C157" s="696" t="s">
        <v>138</v>
      </c>
      <c r="D157" s="696" t="s">
        <v>316</v>
      </c>
      <c r="E157" s="696" t="s">
        <v>144</v>
      </c>
      <c r="F157" s="697">
        <v>20</v>
      </c>
      <c r="G157" s="699">
        <v>60</v>
      </c>
      <c r="H157" s="698">
        <v>165.75</v>
      </c>
      <c r="I157" s="698">
        <v>186</v>
      </c>
      <c r="J157" s="699">
        <v>593</v>
      </c>
      <c r="K157" s="699">
        <v>225</v>
      </c>
      <c r="L157" s="699">
        <v>659</v>
      </c>
      <c r="M157" s="699">
        <v>246</v>
      </c>
      <c r="N157" s="699">
        <v>630</v>
      </c>
      <c r="O157" s="698">
        <v>216.5</v>
      </c>
      <c r="P157" s="697">
        <v>25</v>
      </c>
    </row>
    <row r="158" spans="1:16" ht="12" customHeight="1">
      <c r="A158" s="696" t="s">
        <v>317</v>
      </c>
      <c r="B158" s="696" t="s">
        <v>119</v>
      </c>
      <c r="C158" s="696" t="s">
        <v>138</v>
      </c>
      <c r="D158" s="696" t="s">
        <v>318</v>
      </c>
      <c r="E158" s="696" t="s">
        <v>147</v>
      </c>
      <c r="F158" s="697">
        <v>14</v>
      </c>
      <c r="G158" s="700">
        <v>54</v>
      </c>
      <c r="H158" s="698">
        <v>175.27777777777777</v>
      </c>
      <c r="I158" s="698">
        <v>190.83333333333334</v>
      </c>
      <c r="J158" s="699">
        <v>616</v>
      </c>
      <c r="K158" s="699">
        <v>256</v>
      </c>
      <c r="L158" s="699">
        <v>661</v>
      </c>
      <c r="M158" s="699">
        <v>261</v>
      </c>
      <c r="N158" s="699">
        <v>690</v>
      </c>
      <c r="O158" s="698">
        <v>221.61111111111111</v>
      </c>
      <c r="P158" s="697">
        <v>25</v>
      </c>
    </row>
    <row r="159" spans="1:16" ht="12" customHeight="1">
      <c r="A159" s="696" t="s">
        <v>319</v>
      </c>
      <c r="B159" s="696" t="s">
        <v>119</v>
      </c>
      <c r="C159" s="696" t="s">
        <v>138</v>
      </c>
      <c r="D159" s="696" t="s">
        <v>320</v>
      </c>
      <c r="E159" s="696" t="s">
        <v>998</v>
      </c>
      <c r="F159" s="697">
        <v>2</v>
      </c>
      <c r="G159" s="700">
        <v>75</v>
      </c>
      <c r="H159" s="698">
        <v>192.58666666666667</v>
      </c>
      <c r="I159" s="698">
        <v>194.06666666666666</v>
      </c>
      <c r="J159" s="699">
        <v>685</v>
      </c>
      <c r="K159" s="699">
        <v>256</v>
      </c>
      <c r="L159" s="699">
        <v>691</v>
      </c>
      <c r="M159" s="699">
        <v>258</v>
      </c>
      <c r="N159" s="699">
        <v>1080</v>
      </c>
      <c r="O159" s="698">
        <v>233.46666666666667</v>
      </c>
      <c r="P159" s="697">
        <v>10</v>
      </c>
    </row>
    <row r="160" spans="1:16" ht="12" customHeight="1">
      <c r="A160" s="696" t="s">
        <v>1370</v>
      </c>
      <c r="B160" s="696" t="s">
        <v>119</v>
      </c>
      <c r="C160" s="696" t="s">
        <v>138</v>
      </c>
      <c r="D160" s="696" t="s">
        <v>435</v>
      </c>
      <c r="E160" s="696" t="s">
        <v>144</v>
      </c>
      <c r="F160" s="697">
        <v>13</v>
      </c>
      <c r="G160" s="700">
        <v>18</v>
      </c>
      <c r="H160" s="698">
        <v>177.05555555555554</v>
      </c>
      <c r="I160" s="698">
        <v>185.55555555555554</v>
      </c>
      <c r="J160" s="699">
        <v>570</v>
      </c>
      <c r="K160" s="699">
        <v>233</v>
      </c>
      <c r="L160" s="699">
        <v>615</v>
      </c>
      <c r="M160" s="699">
        <v>236</v>
      </c>
      <c r="N160" s="699">
        <v>220</v>
      </c>
      <c r="O160" s="698">
        <v>203.77777777777777</v>
      </c>
      <c r="P160" s="697">
        <v>25</v>
      </c>
    </row>
    <row r="161" spans="1:16" ht="12" customHeight="1">
      <c r="A161" s="696" t="s">
        <v>974</v>
      </c>
      <c r="B161" s="696" t="s">
        <v>961</v>
      </c>
      <c r="C161" s="696" t="s">
        <v>142</v>
      </c>
      <c r="D161" s="696" t="s">
        <v>435</v>
      </c>
      <c r="E161" s="696" t="s">
        <v>144</v>
      </c>
      <c r="F161" s="697">
        <v>35</v>
      </c>
      <c r="G161" s="700">
        <v>6</v>
      </c>
      <c r="H161" s="698">
        <v>115</v>
      </c>
      <c r="I161" s="698">
        <v>147.5</v>
      </c>
      <c r="J161" s="699">
        <v>361</v>
      </c>
      <c r="K161" s="699">
        <v>135</v>
      </c>
      <c r="L161" s="699">
        <v>466</v>
      </c>
      <c r="M161" s="699">
        <v>165</v>
      </c>
      <c r="N161" s="699">
        <v>20</v>
      </c>
      <c r="O161" s="698">
        <v>152.83333333333334</v>
      </c>
      <c r="P161" s="697">
        <v>35</v>
      </c>
    </row>
    <row r="162" spans="1:16" ht="12" customHeight="1">
      <c r="A162" s="696" t="s">
        <v>975</v>
      </c>
      <c r="B162" s="696" t="s">
        <v>961</v>
      </c>
      <c r="C162" s="696" t="s">
        <v>138</v>
      </c>
      <c r="D162" s="696" t="s">
        <v>976</v>
      </c>
      <c r="E162" s="696" t="s">
        <v>148</v>
      </c>
      <c r="F162" s="697">
        <v>15</v>
      </c>
      <c r="G162" s="700">
        <v>57</v>
      </c>
      <c r="H162" s="698">
        <v>173.50877192982455</v>
      </c>
      <c r="I162" s="698">
        <v>191.2982456140351</v>
      </c>
      <c r="J162" s="699">
        <v>629</v>
      </c>
      <c r="K162" s="699">
        <v>257</v>
      </c>
      <c r="L162" s="699">
        <v>692</v>
      </c>
      <c r="M162" s="699">
        <v>271</v>
      </c>
      <c r="N162" s="699">
        <v>720</v>
      </c>
      <c r="O162" s="698">
        <v>222.9298245614035</v>
      </c>
      <c r="P162" s="697">
        <v>25</v>
      </c>
    </row>
    <row r="163" spans="1:16" ht="12" customHeight="1">
      <c r="A163" s="696" t="s">
        <v>959</v>
      </c>
      <c r="B163" s="696" t="s">
        <v>961</v>
      </c>
      <c r="C163" s="696" t="s">
        <v>142</v>
      </c>
      <c r="D163" s="696" t="s">
        <v>960</v>
      </c>
      <c r="E163" s="696" t="s">
        <v>148</v>
      </c>
      <c r="F163" s="697">
        <v>35</v>
      </c>
      <c r="G163" s="699">
        <v>36</v>
      </c>
      <c r="H163" s="698">
        <v>144.41666666666666</v>
      </c>
      <c r="I163" s="698">
        <v>178.83333333333334</v>
      </c>
      <c r="J163" s="699">
        <v>491</v>
      </c>
      <c r="K163" s="699">
        <v>181</v>
      </c>
      <c r="L163" s="699">
        <v>596</v>
      </c>
      <c r="M163" s="699">
        <v>216</v>
      </c>
      <c r="N163" s="699">
        <v>320</v>
      </c>
      <c r="O163" s="698">
        <v>199.72222222222223</v>
      </c>
      <c r="P163" s="697">
        <v>35</v>
      </c>
    </row>
    <row r="164" spans="1:16" ht="12" customHeight="1">
      <c r="A164" s="696" t="s">
        <v>957</v>
      </c>
      <c r="B164" s="696" t="s">
        <v>961</v>
      </c>
      <c r="C164" s="696" t="s">
        <v>138</v>
      </c>
      <c r="D164" s="696" t="s">
        <v>958</v>
      </c>
      <c r="E164" s="696" t="s">
        <v>148</v>
      </c>
      <c r="F164" s="697">
        <v>20</v>
      </c>
      <c r="G164" s="700">
        <v>48</v>
      </c>
      <c r="H164" s="701">
        <v>166.64583333333334</v>
      </c>
      <c r="I164" s="701">
        <v>188.14583333333334</v>
      </c>
      <c r="J164" s="700">
        <v>567</v>
      </c>
      <c r="K164" s="700">
        <v>217</v>
      </c>
      <c r="L164" s="700">
        <v>630</v>
      </c>
      <c r="M164" s="700">
        <v>237</v>
      </c>
      <c r="N164" s="700">
        <v>580</v>
      </c>
      <c r="O164" s="701">
        <v>216.22916666666669</v>
      </c>
      <c r="P164" s="697">
        <v>25</v>
      </c>
    </row>
    <row r="165" spans="1:16" ht="12" customHeight="1">
      <c r="A165" s="696" t="s">
        <v>1046</v>
      </c>
      <c r="B165" s="696" t="s">
        <v>961</v>
      </c>
      <c r="C165" s="696" t="s">
        <v>142</v>
      </c>
      <c r="D165" s="696" t="s">
        <v>1047</v>
      </c>
      <c r="E165" s="696" t="s">
        <v>148</v>
      </c>
      <c r="F165" s="697">
        <v>30</v>
      </c>
      <c r="G165" s="699">
        <v>6</v>
      </c>
      <c r="H165" s="698">
        <v>152</v>
      </c>
      <c r="I165" s="698">
        <v>179.5</v>
      </c>
      <c r="J165" s="699">
        <v>477</v>
      </c>
      <c r="K165" s="699">
        <v>192</v>
      </c>
      <c r="L165" s="699">
        <v>567</v>
      </c>
      <c r="M165" s="699">
        <v>217</v>
      </c>
      <c r="N165" s="699">
        <v>40</v>
      </c>
      <c r="O165" s="698">
        <v>188.16666666666666</v>
      </c>
      <c r="P165" s="697">
        <v>35</v>
      </c>
    </row>
    <row r="166" spans="1:16" ht="12" customHeight="1">
      <c r="A166" s="696" t="s">
        <v>962</v>
      </c>
      <c r="B166" s="696" t="s">
        <v>961</v>
      </c>
      <c r="C166" s="696" t="s">
        <v>138</v>
      </c>
      <c r="D166" s="696" t="s">
        <v>435</v>
      </c>
      <c r="E166" s="696" t="s">
        <v>148</v>
      </c>
      <c r="F166" s="697">
        <v>18</v>
      </c>
      <c r="G166" s="699">
        <v>75</v>
      </c>
      <c r="H166" s="698">
        <v>169.29333333333332</v>
      </c>
      <c r="I166" s="698">
        <v>183.41333333333333</v>
      </c>
      <c r="J166" s="699">
        <v>611</v>
      </c>
      <c r="K166" s="699">
        <v>240</v>
      </c>
      <c r="L166" s="699">
        <v>647</v>
      </c>
      <c r="M166" s="699">
        <v>250</v>
      </c>
      <c r="N166" s="699">
        <v>890</v>
      </c>
      <c r="O166" s="698">
        <v>220.28</v>
      </c>
      <c r="P166" s="697">
        <v>25</v>
      </c>
    </row>
    <row r="167" spans="1:16" ht="12" customHeight="1">
      <c r="A167" s="696" t="s">
        <v>860</v>
      </c>
      <c r="B167" s="696" t="s">
        <v>961</v>
      </c>
      <c r="C167" s="696" t="s">
        <v>138</v>
      </c>
      <c r="D167" s="696" t="s">
        <v>295</v>
      </c>
      <c r="E167" s="696" t="s">
        <v>144</v>
      </c>
      <c r="F167" s="697">
        <v>25</v>
      </c>
      <c r="G167" s="699">
        <v>48</v>
      </c>
      <c r="H167" s="698">
        <v>159.35416666666666</v>
      </c>
      <c r="I167" s="698">
        <v>182.79166666666666</v>
      </c>
      <c r="J167" s="699">
        <v>535</v>
      </c>
      <c r="K167" s="699">
        <v>229</v>
      </c>
      <c r="L167" s="699">
        <v>604</v>
      </c>
      <c r="M167" s="699">
        <v>254</v>
      </c>
      <c r="N167" s="699">
        <v>410</v>
      </c>
      <c r="O167" s="698">
        <v>207.33333333333331</v>
      </c>
      <c r="P167" s="697">
        <v>25</v>
      </c>
    </row>
    <row r="168" spans="1:16" ht="12" customHeight="1">
      <c r="A168" s="696" t="s">
        <v>321</v>
      </c>
      <c r="B168" s="696" t="s">
        <v>13</v>
      </c>
      <c r="C168" s="696" t="s">
        <v>138</v>
      </c>
      <c r="D168" s="696" t="s">
        <v>322</v>
      </c>
      <c r="E168" s="696" t="s">
        <v>140</v>
      </c>
      <c r="F168" s="697">
        <v>8</v>
      </c>
      <c r="G168" s="699">
        <v>45</v>
      </c>
      <c r="H168" s="698">
        <v>182.93333333333334</v>
      </c>
      <c r="I168" s="698">
        <v>190.4</v>
      </c>
      <c r="J168" s="699">
        <v>591</v>
      </c>
      <c r="K168" s="699">
        <v>238</v>
      </c>
      <c r="L168" s="699">
        <v>618</v>
      </c>
      <c r="M168" s="699">
        <v>247</v>
      </c>
      <c r="N168" s="699">
        <v>500</v>
      </c>
      <c r="O168" s="698">
        <v>216.51111111111112</v>
      </c>
      <c r="P168" s="697">
        <v>10</v>
      </c>
    </row>
    <row r="169" spans="1:16" ht="12" customHeight="1">
      <c r="A169" s="696" t="s">
        <v>323</v>
      </c>
      <c r="B169" s="696" t="s">
        <v>13</v>
      </c>
      <c r="C169" s="696" t="s">
        <v>138</v>
      </c>
      <c r="D169" s="696" t="s">
        <v>324</v>
      </c>
      <c r="E169" s="696" t="s">
        <v>144</v>
      </c>
      <c r="F169" s="697">
        <v>25</v>
      </c>
      <c r="G169" s="699">
        <v>3</v>
      </c>
      <c r="H169" s="698">
        <v>149</v>
      </c>
      <c r="I169" s="698">
        <v>164</v>
      </c>
      <c r="J169" s="699">
        <v>447</v>
      </c>
      <c r="K169" s="699">
        <v>162</v>
      </c>
      <c r="L169" s="699">
        <v>492</v>
      </c>
      <c r="M169" s="699">
        <v>177</v>
      </c>
      <c r="N169" s="699">
        <v>20</v>
      </c>
      <c r="O169" s="698">
        <v>171.66666666666666</v>
      </c>
      <c r="P169" s="697">
        <v>25</v>
      </c>
    </row>
    <row r="170" spans="1:16" ht="12" customHeight="1">
      <c r="A170" s="696" t="s">
        <v>325</v>
      </c>
      <c r="B170" s="696" t="s">
        <v>13</v>
      </c>
      <c r="C170" s="696" t="s">
        <v>142</v>
      </c>
      <c r="D170" s="696" t="s">
        <v>326</v>
      </c>
      <c r="E170" s="696" t="s">
        <v>140</v>
      </c>
      <c r="F170" s="697">
        <v>24</v>
      </c>
      <c r="G170" s="699">
        <v>33</v>
      </c>
      <c r="H170" s="698">
        <v>160.96969696969697</v>
      </c>
      <c r="I170" s="698">
        <v>182.78787878787878</v>
      </c>
      <c r="J170" s="699">
        <v>566</v>
      </c>
      <c r="K170" s="699">
        <v>203</v>
      </c>
      <c r="L170" s="699">
        <v>641</v>
      </c>
      <c r="M170" s="699">
        <v>225</v>
      </c>
      <c r="N170" s="699">
        <v>320</v>
      </c>
      <c r="O170" s="698">
        <v>203.48484848484847</v>
      </c>
      <c r="P170" s="697">
        <v>35</v>
      </c>
    </row>
    <row r="171" spans="1:16" ht="12" customHeight="1">
      <c r="A171" s="696" t="s">
        <v>327</v>
      </c>
      <c r="B171" s="696" t="s">
        <v>13</v>
      </c>
      <c r="C171" s="696" t="s">
        <v>138</v>
      </c>
      <c r="D171" s="696" t="s">
        <v>328</v>
      </c>
      <c r="E171" s="696" t="s">
        <v>998</v>
      </c>
      <c r="F171" s="697">
        <v>7</v>
      </c>
      <c r="G171" s="699">
        <v>12</v>
      </c>
      <c r="H171" s="698">
        <v>185</v>
      </c>
      <c r="I171" s="698">
        <v>187.75</v>
      </c>
      <c r="J171" s="699">
        <v>606</v>
      </c>
      <c r="K171" s="699">
        <v>220</v>
      </c>
      <c r="L171" s="699">
        <v>606</v>
      </c>
      <c r="M171" s="699">
        <v>226</v>
      </c>
      <c r="N171" s="699">
        <v>140</v>
      </c>
      <c r="O171" s="698">
        <v>203.41666666666666</v>
      </c>
      <c r="P171" s="697">
        <v>10</v>
      </c>
    </row>
    <row r="172" spans="1:16" ht="12" customHeight="1">
      <c r="A172" s="696" t="s">
        <v>329</v>
      </c>
      <c r="B172" s="696" t="s">
        <v>13</v>
      </c>
      <c r="C172" s="696" t="s">
        <v>138</v>
      </c>
      <c r="D172" s="696" t="s">
        <v>330</v>
      </c>
      <c r="E172" s="696" t="s">
        <v>998</v>
      </c>
      <c r="F172" s="697">
        <v>0</v>
      </c>
      <c r="G172" s="699">
        <v>81</v>
      </c>
      <c r="H172" s="698">
        <v>204.87654320987653</v>
      </c>
      <c r="I172" s="698">
        <v>204.87654320987653</v>
      </c>
      <c r="J172" s="699">
        <v>703</v>
      </c>
      <c r="K172" s="699">
        <v>269</v>
      </c>
      <c r="L172" s="699">
        <v>703</v>
      </c>
      <c r="M172" s="699">
        <v>269</v>
      </c>
      <c r="N172" s="699">
        <v>1210</v>
      </c>
      <c r="O172" s="698">
        <v>246.8148148148148</v>
      </c>
      <c r="P172" s="697">
        <v>10</v>
      </c>
    </row>
    <row r="173" spans="1:16" ht="12" customHeight="1">
      <c r="A173" s="696" t="s">
        <v>331</v>
      </c>
      <c r="B173" s="696" t="s">
        <v>13</v>
      </c>
      <c r="C173" s="696" t="s">
        <v>138</v>
      </c>
      <c r="D173" s="696" t="s">
        <v>332</v>
      </c>
      <c r="E173" s="696" t="s">
        <v>998</v>
      </c>
      <c r="F173" s="697">
        <v>2</v>
      </c>
      <c r="G173" s="699">
        <v>54</v>
      </c>
      <c r="H173" s="698">
        <v>191.64814814814815</v>
      </c>
      <c r="I173" s="698">
        <v>195.75925925925927</v>
      </c>
      <c r="J173" s="699">
        <v>652</v>
      </c>
      <c r="K173" s="699">
        <v>278</v>
      </c>
      <c r="L173" s="699">
        <v>667</v>
      </c>
      <c r="M173" s="699">
        <v>281</v>
      </c>
      <c r="N173" s="699">
        <v>690</v>
      </c>
      <c r="O173" s="698">
        <v>226.53703703703704</v>
      </c>
      <c r="P173" s="697">
        <v>10</v>
      </c>
    </row>
    <row r="174" spans="1:16" ht="12" customHeight="1">
      <c r="A174" s="696" t="s">
        <v>1438</v>
      </c>
      <c r="B174" s="696" t="s">
        <v>13</v>
      </c>
      <c r="C174" s="696" t="s">
        <v>138</v>
      </c>
      <c r="D174" s="696" t="s">
        <v>435</v>
      </c>
      <c r="E174" s="696" t="s">
        <v>147</v>
      </c>
      <c r="F174" s="697">
        <v>8</v>
      </c>
      <c r="G174" s="699">
        <v>9</v>
      </c>
      <c r="H174" s="698">
        <v>184.22222222222223</v>
      </c>
      <c r="I174" s="698">
        <v>192.88888888888889</v>
      </c>
      <c r="J174" s="699">
        <v>570</v>
      </c>
      <c r="K174" s="699">
        <v>203</v>
      </c>
      <c r="L174" s="699">
        <v>597</v>
      </c>
      <c r="M174" s="699">
        <v>212</v>
      </c>
      <c r="N174" s="699">
        <v>80</v>
      </c>
      <c r="O174" s="698">
        <v>204.77777777777777</v>
      </c>
      <c r="P174" s="697">
        <v>25</v>
      </c>
    </row>
    <row r="175" spans="1:16" ht="12" customHeight="1">
      <c r="A175" s="696" t="s">
        <v>1408</v>
      </c>
      <c r="B175" s="696" t="s">
        <v>13</v>
      </c>
      <c r="C175" s="696" t="s">
        <v>138</v>
      </c>
      <c r="D175" s="696" t="s">
        <v>435</v>
      </c>
      <c r="E175" s="696" t="s">
        <v>147</v>
      </c>
      <c r="F175" s="697">
        <v>5</v>
      </c>
      <c r="G175" s="700">
        <v>3</v>
      </c>
      <c r="H175" s="698">
        <v>188.33333333333334</v>
      </c>
      <c r="I175" s="698">
        <v>198.33333333333334</v>
      </c>
      <c r="J175" s="699">
        <v>565</v>
      </c>
      <c r="K175" s="699">
        <v>213</v>
      </c>
      <c r="L175" s="699">
        <v>595</v>
      </c>
      <c r="M175" s="699">
        <v>223</v>
      </c>
      <c r="N175" s="699">
        <v>70</v>
      </c>
      <c r="O175" s="698">
        <v>222.66666666666669</v>
      </c>
      <c r="P175" s="697">
        <v>25</v>
      </c>
    </row>
    <row r="176" spans="1:16" ht="12" customHeight="1">
      <c r="A176" s="696" t="s">
        <v>287</v>
      </c>
      <c r="B176" s="696" t="s">
        <v>13</v>
      </c>
      <c r="C176" s="696" t="s">
        <v>138</v>
      </c>
      <c r="D176" s="696" t="s">
        <v>288</v>
      </c>
      <c r="E176" s="696" t="s">
        <v>998</v>
      </c>
      <c r="F176" s="697">
        <v>6</v>
      </c>
      <c r="G176" s="699">
        <v>39</v>
      </c>
      <c r="H176" s="698">
        <v>186.89743589743588</v>
      </c>
      <c r="I176" s="698">
        <v>187.97435897435898</v>
      </c>
      <c r="J176" s="699">
        <v>648</v>
      </c>
      <c r="K176" s="699">
        <v>258</v>
      </c>
      <c r="L176" s="699">
        <v>651</v>
      </c>
      <c r="M176" s="699">
        <v>258</v>
      </c>
      <c r="N176" s="699">
        <v>390</v>
      </c>
      <c r="O176" s="698">
        <v>210.97435897435898</v>
      </c>
      <c r="P176" s="697">
        <v>10</v>
      </c>
    </row>
    <row r="177" spans="1:16" ht="12" customHeight="1">
      <c r="A177" s="696" t="s">
        <v>812</v>
      </c>
      <c r="B177" s="696" t="s">
        <v>114</v>
      </c>
      <c r="C177" s="696" t="s">
        <v>138</v>
      </c>
      <c r="D177" s="696" t="s">
        <v>813</v>
      </c>
      <c r="E177" s="696" t="s">
        <v>234</v>
      </c>
      <c r="F177" s="697">
        <v>0</v>
      </c>
      <c r="G177" s="699">
        <v>57</v>
      </c>
      <c r="H177" s="698">
        <v>198.21052631578948</v>
      </c>
      <c r="I177" s="698">
        <v>198.26315789473685</v>
      </c>
      <c r="J177" s="699">
        <v>704</v>
      </c>
      <c r="K177" s="699">
        <v>256</v>
      </c>
      <c r="L177" s="699">
        <v>707</v>
      </c>
      <c r="M177" s="699">
        <v>257</v>
      </c>
      <c r="N177" s="699">
        <v>940</v>
      </c>
      <c r="O177" s="698">
        <v>233.75438596491227</v>
      </c>
      <c r="P177" s="697">
        <v>10</v>
      </c>
    </row>
    <row r="178" spans="1:16" ht="12" customHeight="1">
      <c r="A178" s="696" t="s">
        <v>1302</v>
      </c>
      <c r="B178" s="696" t="s">
        <v>114</v>
      </c>
      <c r="C178" s="696" t="s">
        <v>138</v>
      </c>
      <c r="D178" s="696" t="s">
        <v>435</v>
      </c>
      <c r="E178" s="696" t="s">
        <v>147</v>
      </c>
      <c r="F178" s="697">
        <v>4</v>
      </c>
      <c r="G178" s="699">
        <v>33</v>
      </c>
      <c r="H178" s="698">
        <v>189.96969696969697</v>
      </c>
      <c r="I178" s="698">
        <v>197.42424242424244</v>
      </c>
      <c r="J178" s="699">
        <v>719</v>
      </c>
      <c r="K178" s="699">
        <v>279</v>
      </c>
      <c r="L178" s="699">
        <v>794</v>
      </c>
      <c r="M178" s="699">
        <v>304</v>
      </c>
      <c r="N178" s="699">
        <v>460</v>
      </c>
      <c r="O178" s="698">
        <v>222.36363636363637</v>
      </c>
      <c r="P178" s="697">
        <v>25</v>
      </c>
    </row>
    <row r="179" spans="1:16" ht="12" customHeight="1">
      <c r="A179" s="696" t="s">
        <v>333</v>
      </c>
      <c r="B179" s="696" t="s">
        <v>334</v>
      </c>
      <c r="C179" s="696" t="s">
        <v>142</v>
      </c>
      <c r="D179" s="696" t="s">
        <v>335</v>
      </c>
      <c r="E179" s="696" t="s">
        <v>140</v>
      </c>
      <c r="F179" s="697">
        <v>8</v>
      </c>
      <c r="G179" s="699">
        <v>30</v>
      </c>
      <c r="H179" s="698">
        <v>183.86666666666667</v>
      </c>
      <c r="I179" s="698">
        <v>187.66666666666666</v>
      </c>
      <c r="J179" s="699">
        <v>710</v>
      </c>
      <c r="K179" s="699">
        <v>253</v>
      </c>
      <c r="L179" s="699">
        <v>755</v>
      </c>
      <c r="M179" s="699">
        <v>268</v>
      </c>
      <c r="N179" s="699">
        <v>420</v>
      </c>
      <c r="O179" s="698">
        <v>211.66666666666666</v>
      </c>
      <c r="P179" s="697">
        <v>35</v>
      </c>
    </row>
    <row r="180" spans="1:16" ht="12" customHeight="1">
      <c r="A180" s="696" t="s">
        <v>336</v>
      </c>
      <c r="B180" s="696" t="s">
        <v>334</v>
      </c>
      <c r="C180" s="696" t="s">
        <v>142</v>
      </c>
      <c r="D180" s="696" t="s">
        <v>337</v>
      </c>
      <c r="E180" s="696" t="s">
        <v>140</v>
      </c>
      <c r="F180" s="697">
        <v>11</v>
      </c>
      <c r="G180" s="699">
        <v>51</v>
      </c>
      <c r="H180" s="698">
        <v>179.41176470588235</v>
      </c>
      <c r="I180" s="698">
        <v>189.58823529411765</v>
      </c>
      <c r="J180" s="699">
        <v>620</v>
      </c>
      <c r="K180" s="699">
        <v>235</v>
      </c>
      <c r="L180" s="699">
        <v>653</v>
      </c>
      <c r="M180" s="699">
        <v>243</v>
      </c>
      <c r="N180" s="699">
        <v>650</v>
      </c>
      <c r="O180" s="698">
        <v>219.33333333333334</v>
      </c>
      <c r="P180" s="697">
        <v>35</v>
      </c>
    </row>
    <row r="181" spans="1:16" ht="12" customHeight="1">
      <c r="A181" s="696" t="s">
        <v>340</v>
      </c>
      <c r="B181" s="696" t="s">
        <v>334</v>
      </c>
      <c r="C181" s="696" t="s">
        <v>138</v>
      </c>
      <c r="D181" s="696" t="s">
        <v>341</v>
      </c>
      <c r="E181" s="696" t="s">
        <v>140</v>
      </c>
      <c r="F181" s="697">
        <v>2</v>
      </c>
      <c r="G181" s="699">
        <v>45</v>
      </c>
      <c r="H181" s="698">
        <v>192.82222222222222</v>
      </c>
      <c r="I181" s="698">
        <v>193.42222222222222</v>
      </c>
      <c r="J181" s="699">
        <v>688</v>
      </c>
      <c r="K181" s="699">
        <v>256</v>
      </c>
      <c r="L181" s="699">
        <v>688</v>
      </c>
      <c r="M181" s="699">
        <v>256</v>
      </c>
      <c r="N181" s="699">
        <v>690</v>
      </c>
      <c r="O181" s="698">
        <v>223.75555555555556</v>
      </c>
      <c r="P181" s="697">
        <v>10</v>
      </c>
    </row>
    <row r="182" spans="1:16" ht="12" customHeight="1">
      <c r="A182" s="696" t="s">
        <v>342</v>
      </c>
      <c r="B182" s="696" t="s">
        <v>334</v>
      </c>
      <c r="C182" s="696" t="s">
        <v>138</v>
      </c>
      <c r="D182" s="696" t="s">
        <v>343</v>
      </c>
      <c r="E182" s="696" t="s">
        <v>998</v>
      </c>
      <c r="F182" s="697">
        <v>0</v>
      </c>
      <c r="G182" s="699">
        <v>54</v>
      </c>
      <c r="H182" s="698">
        <v>207.53703703703704</v>
      </c>
      <c r="I182" s="698">
        <v>207.53703703703704</v>
      </c>
      <c r="J182" s="699">
        <v>697</v>
      </c>
      <c r="K182" s="699">
        <v>265</v>
      </c>
      <c r="L182" s="699">
        <v>697</v>
      </c>
      <c r="M182" s="699">
        <v>265</v>
      </c>
      <c r="N182" s="699">
        <v>810</v>
      </c>
      <c r="O182" s="698">
        <v>240.53703703703704</v>
      </c>
      <c r="P182" s="697">
        <v>10</v>
      </c>
    </row>
    <row r="183" spans="1:16" ht="12" customHeight="1">
      <c r="A183" s="696" t="s">
        <v>344</v>
      </c>
      <c r="B183" s="696" t="s">
        <v>334</v>
      </c>
      <c r="C183" s="696" t="s">
        <v>138</v>
      </c>
      <c r="D183" s="696" t="s">
        <v>903</v>
      </c>
      <c r="E183" s="696" t="s">
        <v>144</v>
      </c>
      <c r="F183" s="697">
        <v>17</v>
      </c>
      <c r="G183" s="699">
        <v>9</v>
      </c>
      <c r="H183" s="698">
        <v>170.22222222222223</v>
      </c>
      <c r="I183" s="698">
        <v>189.88888888888889</v>
      </c>
      <c r="J183" s="699">
        <v>530</v>
      </c>
      <c r="K183" s="699">
        <v>209</v>
      </c>
      <c r="L183" s="699">
        <v>605</v>
      </c>
      <c r="M183" s="699">
        <v>234</v>
      </c>
      <c r="N183" s="699">
        <v>110</v>
      </c>
      <c r="O183" s="698">
        <v>205.11111111111111</v>
      </c>
      <c r="P183" s="697">
        <v>25</v>
      </c>
    </row>
    <row r="184" spans="1:16" ht="12" customHeight="1">
      <c r="A184" s="696" t="s">
        <v>251</v>
      </c>
      <c r="B184" s="696" t="s">
        <v>1005</v>
      </c>
      <c r="C184" s="696" t="s">
        <v>138</v>
      </c>
      <c r="D184" s="696" t="s">
        <v>252</v>
      </c>
      <c r="E184" s="696" t="s">
        <v>147</v>
      </c>
      <c r="F184" s="697">
        <v>13</v>
      </c>
      <c r="G184" s="699">
        <v>24</v>
      </c>
      <c r="H184" s="701">
        <v>176.83333333333334</v>
      </c>
      <c r="I184" s="701">
        <v>189.45833333333334</v>
      </c>
      <c r="J184" s="700">
        <v>546</v>
      </c>
      <c r="K184" s="700">
        <v>207</v>
      </c>
      <c r="L184" s="700">
        <v>603</v>
      </c>
      <c r="M184" s="700">
        <v>226</v>
      </c>
      <c r="N184" s="700">
        <v>300</v>
      </c>
      <c r="O184" s="701">
        <v>209.95833333333334</v>
      </c>
      <c r="P184" s="697">
        <v>25</v>
      </c>
    </row>
    <row r="185" spans="1:16" ht="12" customHeight="1">
      <c r="A185" s="696" t="s">
        <v>1301</v>
      </c>
      <c r="B185" s="696" t="s">
        <v>1005</v>
      </c>
      <c r="C185" s="696" t="s">
        <v>138</v>
      </c>
      <c r="D185" s="696" t="s">
        <v>1308</v>
      </c>
      <c r="E185" s="696" t="s">
        <v>140</v>
      </c>
      <c r="F185" s="697">
        <v>0</v>
      </c>
      <c r="G185" s="699">
        <v>27</v>
      </c>
      <c r="H185" s="698">
        <v>198.07407407407408</v>
      </c>
      <c r="I185" s="698">
        <v>199.96296296296296</v>
      </c>
      <c r="J185" s="699">
        <v>673</v>
      </c>
      <c r="K185" s="699">
        <v>256</v>
      </c>
      <c r="L185" s="699">
        <v>673</v>
      </c>
      <c r="M185" s="699">
        <v>256</v>
      </c>
      <c r="N185" s="699">
        <v>430</v>
      </c>
      <c r="O185" s="698">
        <v>224.88888888888889</v>
      </c>
      <c r="P185" s="697">
        <v>10</v>
      </c>
    </row>
    <row r="186" spans="1:16" ht="12" customHeight="1">
      <c r="A186" s="696" t="s">
        <v>253</v>
      </c>
      <c r="B186" s="696" t="s">
        <v>1005</v>
      </c>
      <c r="C186" s="696" t="s">
        <v>138</v>
      </c>
      <c r="D186" s="696" t="s">
        <v>254</v>
      </c>
      <c r="E186" s="696" t="s">
        <v>147</v>
      </c>
      <c r="F186" s="697">
        <v>8</v>
      </c>
      <c r="G186" s="699">
        <v>27</v>
      </c>
      <c r="H186" s="698">
        <v>183.25925925925927</v>
      </c>
      <c r="I186" s="698">
        <v>189.03703703703704</v>
      </c>
      <c r="J186" s="699">
        <v>600</v>
      </c>
      <c r="K186" s="699">
        <v>252</v>
      </c>
      <c r="L186" s="699">
        <v>630</v>
      </c>
      <c r="M186" s="699">
        <v>261</v>
      </c>
      <c r="N186" s="699">
        <v>370</v>
      </c>
      <c r="O186" s="698">
        <v>211.74074074074073</v>
      </c>
      <c r="P186" s="697">
        <v>25</v>
      </c>
    </row>
    <row r="187" spans="1:16" ht="12" customHeight="1">
      <c r="A187" s="696" t="s">
        <v>255</v>
      </c>
      <c r="B187" s="696" t="s">
        <v>1005</v>
      </c>
      <c r="C187" s="696" t="s">
        <v>142</v>
      </c>
      <c r="D187" s="696" t="s">
        <v>256</v>
      </c>
      <c r="E187" s="696" t="s">
        <v>144</v>
      </c>
      <c r="F187" s="697">
        <v>22</v>
      </c>
      <c r="G187" s="699">
        <v>24</v>
      </c>
      <c r="H187" s="698">
        <v>163.95833333333334</v>
      </c>
      <c r="I187" s="698">
        <v>184.70833333333334</v>
      </c>
      <c r="J187" s="699">
        <v>518</v>
      </c>
      <c r="K187" s="699">
        <v>198</v>
      </c>
      <c r="L187" s="699">
        <v>589</v>
      </c>
      <c r="M187" s="699">
        <v>219</v>
      </c>
      <c r="N187" s="699">
        <v>240</v>
      </c>
      <c r="O187" s="698">
        <v>202.70833333333334</v>
      </c>
      <c r="P187" s="697">
        <v>35</v>
      </c>
    </row>
    <row r="188" spans="1:16" ht="12" customHeight="1">
      <c r="A188" s="696" t="s">
        <v>972</v>
      </c>
      <c r="B188" s="696" t="s">
        <v>1005</v>
      </c>
      <c r="C188" s="696" t="s">
        <v>142</v>
      </c>
      <c r="D188" s="696" t="s">
        <v>989</v>
      </c>
      <c r="E188" s="696" t="s">
        <v>147</v>
      </c>
      <c r="F188" s="697">
        <v>19</v>
      </c>
      <c r="G188" s="699">
        <v>30</v>
      </c>
      <c r="H188" s="698">
        <v>168.33333333333334</v>
      </c>
      <c r="I188" s="698">
        <v>189.23333333333332</v>
      </c>
      <c r="J188" s="699">
        <v>594</v>
      </c>
      <c r="K188" s="699">
        <v>246</v>
      </c>
      <c r="L188" s="699">
        <v>657</v>
      </c>
      <c r="M188" s="699">
        <v>267</v>
      </c>
      <c r="N188" s="699">
        <v>320</v>
      </c>
      <c r="O188" s="698">
        <v>209.89999999999998</v>
      </c>
      <c r="P188" s="697">
        <v>35</v>
      </c>
    </row>
    <row r="189" spans="1:16" ht="12" customHeight="1">
      <c r="A189" s="696" t="s">
        <v>520</v>
      </c>
      <c r="B189" s="696" t="s">
        <v>1005</v>
      </c>
      <c r="C189" s="696" t="s">
        <v>142</v>
      </c>
      <c r="D189" s="696" t="s">
        <v>521</v>
      </c>
      <c r="E189" s="696" t="s">
        <v>140</v>
      </c>
      <c r="F189" s="697">
        <v>3</v>
      </c>
      <c r="G189" s="699">
        <v>54</v>
      </c>
      <c r="H189" s="698">
        <v>191.14814814814815</v>
      </c>
      <c r="I189" s="698">
        <v>194.64814814814815</v>
      </c>
      <c r="J189" s="699">
        <v>680</v>
      </c>
      <c r="K189" s="699">
        <v>276</v>
      </c>
      <c r="L189" s="699">
        <v>686</v>
      </c>
      <c r="M189" s="699">
        <v>278</v>
      </c>
      <c r="N189" s="699">
        <v>670</v>
      </c>
      <c r="O189" s="698">
        <v>225.05555555555557</v>
      </c>
      <c r="P189" s="697">
        <v>35</v>
      </c>
    </row>
    <row r="190" spans="1:16" ht="12" customHeight="1">
      <c r="A190" s="696" t="s">
        <v>179</v>
      </c>
      <c r="B190" s="696" t="s">
        <v>1005</v>
      </c>
      <c r="C190" s="696" t="s">
        <v>138</v>
      </c>
      <c r="D190" s="696" t="s">
        <v>180</v>
      </c>
      <c r="E190" s="696" t="s">
        <v>998</v>
      </c>
      <c r="F190" s="697">
        <v>5</v>
      </c>
      <c r="G190" s="699">
        <v>21</v>
      </c>
      <c r="H190" s="698">
        <v>188.14285714285714</v>
      </c>
      <c r="I190" s="698">
        <v>189.14285714285714</v>
      </c>
      <c r="J190" s="699">
        <v>627</v>
      </c>
      <c r="K190" s="699">
        <v>267</v>
      </c>
      <c r="L190" s="699">
        <v>633</v>
      </c>
      <c r="M190" s="699">
        <v>267</v>
      </c>
      <c r="N190" s="699">
        <v>290</v>
      </c>
      <c r="O190" s="698">
        <v>209.95238095238096</v>
      </c>
      <c r="P190" s="697">
        <v>10</v>
      </c>
    </row>
    <row r="191" spans="1:16" ht="12" customHeight="1">
      <c r="A191" s="696" t="s">
        <v>258</v>
      </c>
      <c r="B191" s="696" t="s">
        <v>1005</v>
      </c>
      <c r="C191" s="696" t="s">
        <v>142</v>
      </c>
      <c r="D191" s="696" t="s">
        <v>259</v>
      </c>
      <c r="E191" s="696" t="s">
        <v>140</v>
      </c>
      <c r="F191" s="697">
        <v>10</v>
      </c>
      <c r="G191" s="699">
        <v>39</v>
      </c>
      <c r="H191" s="698">
        <v>180.82051282051282</v>
      </c>
      <c r="I191" s="698">
        <v>189.2051282051282</v>
      </c>
      <c r="J191" s="699">
        <v>597</v>
      </c>
      <c r="K191" s="699">
        <v>255</v>
      </c>
      <c r="L191" s="699">
        <v>618</v>
      </c>
      <c r="M191" s="699">
        <v>263</v>
      </c>
      <c r="N191" s="699">
        <v>470</v>
      </c>
      <c r="O191" s="698">
        <v>214.25641025641025</v>
      </c>
      <c r="P191" s="697">
        <v>35</v>
      </c>
    </row>
    <row r="192" spans="1:16" ht="12" customHeight="1">
      <c r="A192" s="696" t="s">
        <v>260</v>
      </c>
      <c r="B192" s="696" t="s">
        <v>1005</v>
      </c>
      <c r="C192" s="696" t="s">
        <v>138</v>
      </c>
      <c r="D192" s="696" t="s">
        <v>261</v>
      </c>
      <c r="E192" s="696" t="s">
        <v>147</v>
      </c>
      <c r="F192" s="697">
        <v>15</v>
      </c>
      <c r="G192" s="699">
        <v>33</v>
      </c>
      <c r="H192" s="698">
        <v>173</v>
      </c>
      <c r="I192" s="698">
        <v>189.72727272727272</v>
      </c>
      <c r="J192" s="699">
        <v>575</v>
      </c>
      <c r="K192" s="699">
        <v>215</v>
      </c>
      <c r="L192" s="699">
        <v>632</v>
      </c>
      <c r="M192" s="699">
        <v>237</v>
      </c>
      <c r="N192" s="699">
        <v>360</v>
      </c>
      <c r="O192" s="698">
        <v>211.63636363636363</v>
      </c>
      <c r="P192" s="697">
        <v>25</v>
      </c>
    </row>
    <row r="193" spans="1:16" ht="12" customHeight="1">
      <c r="A193" s="696" t="s">
        <v>1312</v>
      </c>
      <c r="B193" s="696" t="s">
        <v>121</v>
      </c>
      <c r="C193" s="696" t="s">
        <v>138</v>
      </c>
      <c r="D193" s="696" t="s">
        <v>345</v>
      </c>
      <c r="E193" s="696" t="s">
        <v>147</v>
      </c>
      <c r="F193" s="697">
        <v>18</v>
      </c>
      <c r="G193" s="699">
        <v>51</v>
      </c>
      <c r="H193" s="698">
        <v>169.86274509803923</v>
      </c>
      <c r="I193" s="698">
        <v>184.86274509803923</v>
      </c>
      <c r="J193" s="699">
        <v>603</v>
      </c>
      <c r="K193" s="699">
        <v>258</v>
      </c>
      <c r="L193" s="699">
        <v>651</v>
      </c>
      <c r="M193" s="699">
        <v>274</v>
      </c>
      <c r="N193" s="699">
        <v>680</v>
      </c>
      <c r="O193" s="698">
        <v>215.19607843137257</v>
      </c>
      <c r="P193" s="697">
        <v>25</v>
      </c>
    </row>
    <row r="194" spans="1:16" ht="12" customHeight="1">
      <c r="A194" s="696" t="s">
        <v>346</v>
      </c>
      <c r="B194" s="696" t="s">
        <v>121</v>
      </c>
      <c r="C194" s="696" t="s">
        <v>138</v>
      </c>
      <c r="D194" s="696" t="s">
        <v>904</v>
      </c>
      <c r="E194" s="696" t="s">
        <v>144</v>
      </c>
      <c r="F194" s="697">
        <v>25</v>
      </c>
      <c r="G194" s="699">
        <v>69</v>
      </c>
      <c r="H194" s="698">
        <v>159.71014492753622</v>
      </c>
      <c r="I194" s="698">
        <v>181.18840579710144</v>
      </c>
      <c r="J194" s="699">
        <v>556</v>
      </c>
      <c r="K194" s="699">
        <v>202</v>
      </c>
      <c r="L194" s="699">
        <v>625</v>
      </c>
      <c r="M194" s="699">
        <v>225</v>
      </c>
      <c r="N194" s="699">
        <v>730</v>
      </c>
      <c r="O194" s="698">
        <v>214.76811594202897</v>
      </c>
      <c r="P194" s="697">
        <v>25</v>
      </c>
    </row>
    <row r="195" spans="1:16" ht="12" customHeight="1">
      <c r="A195" s="696" t="s">
        <v>347</v>
      </c>
      <c r="B195" s="696" t="s">
        <v>121</v>
      </c>
      <c r="C195" s="696" t="s">
        <v>138</v>
      </c>
      <c r="D195" s="696" t="s">
        <v>348</v>
      </c>
      <c r="E195" s="696" t="s">
        <v>148</v>
      </c>
      <c r="F195" s="697">
        <v>25</v>
      </c>
      <c r="G195" s="699">
        <v>27</v>
      </c>
      <c r="H195" s="698">
        <v>149.88888888888889</v>
      </c>
      <c r="I195" s="698">
        <v>173.88888888888889</v>
      </c>
      <c r="J195" s="699">
        <v>498</v>
      </c>
      <c r="K195" s="699">
        <v>206</v>
      </c>
      <c r="L195" s="699">
        <v>573</v>
      </c>
      <c r="M195" s="699">
        <v>231</v>
      </c>
      <c r="N195" s="699">
        <v>240</v>
      </c>
      <c r="O195" s="698">
        <v>191.77777777777777</v>
      </c>
      <c r="P195" s="697">
        <v>25</v>
      </c>
    </row>
    <row r="196" spans="1:16" ht="12" customHeight="1">
      <c r="A196" s="696" t="s">
        <v>967</v>
      </c>
      <c r="B196" s="696" t="s">
        <v>121</v>
      </c>
      <c r="C196" s="696" t="s">
        <v>138</v>
      </c>
      <c r="D196" s="696" t="s">
        <v>435</v>
      </c>
      <c r="E196" s="696" t="s">
        <v>148</v>
      </c>
      <c r="F196" s="697">
        <v>25</v>
      </c>
      <c r="G196" s="699">
        <v>24</v>
      </c>
      <c r="H196" s="698">
        <v>126.25</v>
      </c>
      <c r="I196" s="698">
        <v>150.625</v>
      </c>
      <c r="J196" s="699">
        <v>416</v>
      </c>
      <c r="K196" s="699">
        <v>164</v>
      </c>
      <c r="L196" s="699">
        <v>491</v>
      </c>
      <c r="M196" s="699">
        <v>189</v>
      </c>
      <c r="N196" s="699">
        <v>40</v>
      </c>
      <c r="O196" s="698">
        <v>160.29166666666666</v>
      </c>
      <c r="P196" s="697">
        <v>25</v>
      </c>
    </row>
    <row r="197" spans="1:16" ht="12" customHeight="1">
      <c r="A197" s="696" t="s">
        <v>349</v>
      </c>
      <c r="B197" s="696" t="s">
        <v>121</v>
      </c>
      <c r="C197" s="696" t="s">
        <v>138</v>
      </c>
      <c r="D197" s="696" t="s">
        <v>905</v>
      </c>
      <c r="E197" s="696" t="s">
        <v>148</v>
      </c>
      <c r="F197" s="697">
        <v>25</v>
      </c>
      <c r="G197" s="699">
        <v>54</v>
      </c>
      <c r="H197" s="698">
        <v>142.4814814814815</v>
      </c>
      <c r="I197" s="698">
        <v>163.37037037037038</v>
      </c>
      <c r="J197" s="699">
        <v>610</v>
      </c>
      <c r="K197" s="699">
        <v>244</v>
      </c>
      <c r="L197" s="699">
        <v>667</v>
      </c>
      <c r="M197" s="699">
        <v>263</v>
      </c>
      <c r="N197" s="699">
        <v>350</v>
      </c>
      <c r="O197" s="698">
        <v>187.85185185185188</v>
      </c>
      <c r="P197" s="697">
        <v>25</v>
      </c>
    </row>
    <row r="198" spans="1:16" ht="12" customHeight="1">
      <c r="A198" s="696" t="s">
        <v>969</v>
      </c>
      <c r="B198" s="696" t="s">
        <v>121</v>
      </c>
      <c r="C198" s="696" t="s">
        <v>138</v>
      </c>
      <c r="D198" s="696" t="s">
        <v>435</v>
      </c>
      <c r="E198" s="696" t="s">
        <v>148</v>
      </c>
      <c r="F198" s="697">
        <v>25</v>
      </c>
      <c r="G198" s="699">
        <v>39</v>
      </c>
      <c r="H198" s="698">
        <v>123.1025641025641</v>
      </c>
      <c r="I198" s="698">
        <v>147.71794871794873</v>
      </c>
      <c r="J198" s="699">
        <v>440</v>
      </c>
      <c r="K198" s="699">
        <v>172</v>
      </c>
      <c r="L198" s="699">
        <v>515</v>
      </c>
      <c r="M198" s="699">
        <v>197</v>
      </c>
      <c r="N198" s="699">
        <v>100</v>
      </c>
      <c r="O198" s="698">
        <v>163.2820512820513</v>
      </c>
      <c r="P198" s="697">
        <v>25</v>
      </c>
    </row>
  </sheetData>
  <sheetProtection/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91" r:id="rId1"/>
  <headerFooter>
    <oddHeader>&amp;CRiepilogo individuali</oddHeader>
    <oddFooter>&amp;LPag. &amp;P&amp;C19 novembre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Franco</cp:lastModifiedBy>
  <cp:lastPrinted>2016-12-12T20:11:12Z</cp:lastPrinted>
  <dcterms:created xsi:type="dcterms:W3CDTF">2014-09-15T18:09:54Z</dcterms:created>
  <dcterms:modified xsi:type="dcterms:W3CDTF">2016-12-22T14:24:21Z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